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110" windowHeight="9870"/>
  </bookViews>
  <sheets>
    <sheet name="Лист2" sheetId="3" r:id="rId1"/>
    <sheet name="Спецификация оборудования, изде" sheetId="1" r:id="rId2"/>
  </sheets>
  <definedNames>
    <definedName name="_xlnm._FilterDatabase" localSheetId="1" hidden="1">'Спецификация оборудования, изде'!$H$1:$H$188</definedName>
  </definedNames>
  <calcPr calcId="144525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9" i="1" l="1"/>
  <c r="J159" i="1"/>
  <c r="K159" i="1"/>
  <c r="L159" i="1"/>
  <c r="M159" i="1"/>
  <c r="N159" i="1"/>
  <c r="O159" i="1"/>
  <c r="P159" i="1"/>
  <c r="I160" i="1"/>
  <c r="J160" i="1"/>
  <c r="K160" i="1"/>
  <c r="L160" i="1"/>
  <c r="M160" i="1"/>
  <c r="N160" i="1"/>
  <c r="O160" i="1"/>
  <c r="P160" i="1"/>
  <c r="I161" i="1"/>
  <c r="J161" i="1"/>
  <c r="K161" i="1"/>
  <c r="L161" i="1"/>
  <c r="M161" i="1"/>
  <c r="N161" i="1"/>
  <c r="O161" i="1"/>
  <c r="P161" i="1"/>
  <c r="I162" i="1"/>
  <c r="J162" i="1"/>
  <c r="K162" i="1"/>
  <c r="L162" i="1"/>
  <c r="M162" i="1"/>
  <c r="N162" i="1"/>
  <c r="O162" i="1"/>
  <c r="P162" i="1"/>
  <c r="I163" i="1"/>
  <c r="J163" i="1"/>
  <c r="K163" i="1"/>
  <c r="L163" i="1"/>
  <c r="M163" i="1"/>
  <c r="N163" i="1"/>
  <c r="O163" i="1"/>
  <c r="P163" i="1"/>
  <c r="I164" i="1"/>
  <c r="J164" i="1"/>
  <c r="K164" i="1"/>
  <c r="L164" i="1"/>
  <c r="M164" i="1"/>
  <c r="N164" i="1"/>
  <c r="O164" i="1"/>
  <c r="P164" i="1"/>
  <c r="I165" i="1"/>
  <c r="J165" i="1"/>
  <c r="K165" i="1"/>
  <c r="L165" i="1"/>
  <c r="M165" i="1"/>
  <c r="N165" i="1"/>
  <c r="O165" i="1"/>
  <c r="P165" i="1"/>
  <c r="I166" i="1"/>
  <c r="J166" i="1"/>
  <c r="K166" i="1"/>
  <c r="L166" i="1"/>
  <c r="M166" i="1"/>
  <c r="N166" i="1"/>
  <c r="O166" i="1"/>
  <c r="P166" i="1"/>
  <c r="I167" i="1"/>
  <c r="J167" i="1"/>
  <c r="K167" i="1"/>
  <c r="L167" i="1"/>
  <c r="M167" i="1"/>
  <c r="N167" i="1"/>
  <c r="O167" i="1"/>
  <c r="P167" i="1"/>
  <c r="I168" i="1"/>
  <c r="J168" i="1"/>
  <c r="K168" i="1"/>
  <c r="L168" i="1"/>
  <c r="M168" i="1"/>
  <c r="N168" i="1"/>
  <c r="O168" i="1"/>
  <c r="P168" i="1"/>
  <c r="I169" i="1"/>
  <c r="J169" i="1"/>
  <c r="K169" i="1"/>
  <c r="L169" i="1"/>
  <c r="M169" i="1"/>
  <c r="N169" i="1"/>
  <c r="O169" i="1"/>
  <c r="P169" i="1"/>
  <c r="I170" i="1"/>
  <c r="J170" i="1"/>
  <c r="K170" i="1"/>
  <c r="L170" i="1"/>
  <c r="M170" i="1"/>
  <c r="N170" i="1"/>
  <c r="O170" i="1"/>
  <c r="P170" i="1"/>
  <c r="I171" i="1"/>
  <c r="J171" i="1"/>
  <c r="K171" i="1"/>
  <c r="L171" i="1"/>
  <c r="M171" i="1"/>
  <c r="N171" i="1"/>
  <c r="O171" i="1"/>
  <c r="P171" i="1"/>
  <c r="I172" i="1"/>
  <c r="J172" i="1"/>
  <c r="K172" i="1"/>
  <c r="L172" i="1"/>
  <c r="M172" i="1"/>
  <c r="N172" i="1"/>
  <c r="O172" i="1"/>
  <c r="P172" i="1"/>
  <c r="I173" i="1"/>
  <c r="J173" i="1"/>
  <c r="K173" i="1"/>
  <c r="L173" i="1"/>
  <c r="M173" i="1"/>
  <c r="N173" i="1"/>
  <c r="O173" i="1"/>
  <c r="P173" i="1"/>
  <c r="I174" i="1"/>
  <c r="J174" i="1"/>
  <c r="K174" i="1"/>
  <c r="L174" i="1"/>
  <c r="M174" i="1"/>
  <c r="N174" i="1"/>
  <c r="O174" i="1"/>
  <c r="P174" i="1"/>
  <c r="I175" i="1"/>
  <c r="J175" i="1"/>
  <c r="K175" i="1"/>
  <c r="L175" i="1"/>
  <c r="M175" i="1"/>
  <c r="N175" i="1"/>
  <c r="O175" i="1"/>
  <c r="P175" i="1"/>
  <c r="I176" i="1"/>
  <c r="J176" i="1"/>
  <c r="K176" i="1"/>
  <c r="L176" i="1"/>
  <c r="M176" i="1"/>
  <c r="N176" i="1"/>
  <c r="O176" i="1"/>
  <c r="P176" i="1"/>
  <c r="I177" i="1"/>
  <c r="J177" i="1"/>
  <c r="K177" i="1"/>
  <c r="L177" i="1"/>
  <c r="M177" i="1"/>
  <c r="N177" i="1"/>
  <c r="O177" i="1"/>
  <c r="P177" i="1"/>
  <c r="I178" i="1"/>
  <c r="J178" i="1"/>
  <c r="K178" i="1"/>
  <c r="L178" i="1"/>
  <c r="M178" i="1"/>
  <c r="N178" i="1"/>
  <c r="O178" i="1"/>
  <c r="P178" i="1"/>
  <c r="I179" i="1"/>
  <c r="J179" i="1"/>
  <c r="K179" i="1"/>
  <c r="L179" i="1"/>
  <c r="M179" i="1"/>
  <c r="N179" i="1"/>
  <c r="O179" i="1"/>
  <c r="P179" i="1"/>
  <c r="I180" i="1"/>
  <c r="J180" i="1"/>
  <c r="K180" i="1"/>
  <c r="L180" i="1"/>
  <c r="M180" i="1"/>
  <c r="N180" i="1"/>
  <c r="O180" i="1"/>
  <c r="P180" i="1"/>
  <c r="I181" i="1"/>
  <c r="J181" i="1"/>
  <c r="K181" i="1"/>
  <c r="L181" i="1"/>
  <c r="M181" i="1"/>
  <c r="N181" i="1"/>
  <c r="O181" i="1"/>
  <c r="P181" i="1"/>
  <c r="I182" i="1"/>
  <c r="J182" i="1"/>
  <c r="K182" i="1"/>
  <c r="L182" i="1"/>
  <c r="M182" i="1"/>
  <c r="N182" i="1"/>
  <c r="O182" i="1"/>
  <c r="P182" i="1"/>
  <c r="I183" i="1"/>
  <c r="J183" i="1"/>
  <c r="K183" i="1"/>
  <c r="L183" i="1"/>
  <c r="M183" i="1"/>
  <c r="N183" i="1"/>
  <c r="O183" i="1"/>
  <c r="P183" i="1"/>
  <c r="I184" i="1"/>
  <c r="J184" i="1"/>
  <c r="K184" i="1"/>
  <c r="L184" i="1"/>
  <c r="M184" i="1"/>
  <c r="N184" i="1"/>
  <c r="O184" i="1"/>
  <c r="P184" i="1"/>
  <c r="I185" i="1"/>
  <c r="J185" i="1"/>
  <c r="K185" i="1"/>
  <c r="L185" i="1"/>
  <c r="M185" i="1"/>
  <c r="N185" i="1"/>
  <c r="O185" i="1"/>
  <c r="P185" i="1"/>
  <c r="I186" i="1"/>
  <c r="J186" i="1"/>
  <c r="K186" i="1"/>
  <c r="L186" i="1"/>
  <c r="M186" i="1"/>
  <c r="N186" i="1"/>
  <c r="O186" i="1"/>
  <c r="P186" i="1"/>
  <c r="J158" i="1"/>
  <c r="K158" i="1"/>
  <c r="L158" i="1"/>
  <c r="M158" i="1"/>
  <c r="N158" i="1"/>
  <c r="O158" i="1"/>
  <c r="P158" i="1"/>
  <c r="I158" i="1"/>
  <c r="P157" i="1"/>
  <c r="L144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17" i="1"/>
  <c r="K115" i="1"/>
  <c r="K113" i="1"/>
  <c r="K111" i="1"/>
  <c r="K109" i="1"/>
  <c r="K107" i="1"/>
  <c r="K106" i="1"/>
  <c r="K105" i="1"/>
  <c r="K104" i="1"/>
  <c r="K103" i="1"/>
  <c r="K102" i="1"/>
  <c r="K101" i="1"/>
  <c r="K100" i="1"/>
  <c r="K99" i="1"/>
  <c r="K98" i="1"/>
  <c r="K97" i="1"/>
  <c r="K77" i="1"/>
  <c r="K76" i="1"/>
  <c r="K75" i="1"/>
  <c r="K74" i="1"/>
  <c r="K73" i="1"/>
  <c r="K71" i="1"/>
  <c r="K70" i="1"/>
  <c r="K69" i="1"/>
  <c r="K68" i="1"/>
  <c r="K67" i="1"/>
  <c r="K66" i="1"/>
  <c r="J64" i="1"/>
  <c r="J63" i="1"/>
  <c r="J62" i="1"/>
  <c r="J61" i="1"/>
  <c r="L58" i="1"/>
  <c r="K52" i="1"/>
  <c r="K51" i="1"/>
  <c r="K50" i="1"/>
  <c r="K49" i="1"/>
  <c r="K48" i="1"/>
  <c r="K46" i="1"/>
  <c r="K44" i="1"/>
  <c r="K43" i="1"/>
  <c r="K42" i="1"/>
  <c r="K41" i="1"/>
  <c r="K40" i="1"/>
  <c r="L188" i="1" l="1"/>
  <c r="N188" i="1"/>
  <c r="J188" i="1"/>
  <c r="I188" i="1"/>
  <c r="O188" i="1"/>
  <c r="M188" i="1"/>
  <c r="K188" i="1"/>
  <c r="P188" i="1"/>
</calcChain>
</file>

<file path=xl/sharedStrings.xml><?xml version="1.0" encoding="utf-8"?>
<sst xmlns="http://schemas.openxmlformats.org/spreadsheetml/2006/main" count="633" uniqueCount="270">
  <si>
    <t>№ _x000D_провода, _x000D_кабеля</t>
  </si>
  <si>
    <t>Откуда идет</t>
  </si>
  <si>
    <t>Куда поступает</t>
  </si>
  <si>
    <t>Марка кабеля</t>
  </si>
  <si>
    <t>Прокладка кабеля, (м)</t>
  </si>
  <si>
    <t>Общая _x000D_длина _x000D_кабеля, _x000D_(м)</t>
  </si>
  <si>
    <t>Примечание</t>
  </si>
  <si>
    <t>Обозначение</t>
  </si>
  <si>
    <t>Этаж</t>
  </si>
  <si>
    <t>Пом.</t>
  </si>
  <si>
    <t>в _x000D_сплошном_x000D_ лотке</t>
  </si>
  <si>
    <t>в кабель-_x000D_канале</t>
  </si>
  <si>
    <t>в провол. _x000D_лотке</t>
  </si>
  <si>
    <t>в трубе _x000D_ПВХ</t>
  </si>
  <si>
    <t>в гофр. _x000D_трубе</t>
  </si>
  <si>
    <t>в щите</t>
  </si>
  <si>
    <t>открыто</t>
  </si>
  <si>
    <t>П1.1 1L1.1</t>
  </si>
  <si>
    <t>Щит ВУ-1</t>
  </si>
  <si>
    <t>ВРУ/ЩГП  Ввод 1</t>
  </si>
  <si>
    <t>КГВВнг(А)-LS 1х95</t>
  </si>
  <si>
    <t>П1.1 1L2.1</t>
  </si>
  <si>
    <t>ВРУ/ЩГП Ввод 1</t>
  </si>
  <si>
    <t>П1.1 1L3.1</t>
  </si>
  <si>
    <t>П1.1 1N</t>
  </si>
  <si>
    <t>П1.1 1L1.2</t>
  </si>
  <si>
    <t>П1.1 1L2.2</t>
  </si>
  <si>
    <t>П1.1 1L3.2</t>
  </si>
  <si>
    <t>П1.1 2N</t>
  </si>
  <si>
    <t>П1.1 PE</t>
  </si>
  <si>
    <t>П1.2 2L1.1</t>
  </si>
  <si>
    <t>Щит ВУ-2</t>
  </si>
  <si>
    <t>ВРУ/ЩГП Ввод 2</t>
  </si>
  <si>
    <t>П1.2 2L2.1</t>
  </si>
  <si>
    <t>П1.2 2L3.1</t>
  </si>
  <si>
    <t>П1.2 1N</t>
  </si>
  <si>
    <t>П1.2 2L1.2</t>
  </si>
  <si>
    <t>П1.2 2L2.2</t>
  </si>
  <si>
    <t>П1.2 2L3.2</t>
  </si>
  <si>
    <t>П1.2 2N</t>
  </si>
  <si>
    <t>П1.2 PE</t>
  </si>
  <si>
    <t>П1.3 3L1.1</t>
  </si>
  <si>
    <t>Щит ВУ-3</t>
  </si>
  <si>
    <t>ВРУ/ЩГП Ввод 3</t>
  </si>
  <si>
    <t>П1.3 3L2.1</t>
  </si>
  <si>
    <t>П1.3 3L3.1</t>
  </si>
  <si>
    <t>П1.3 1N</t>
  </si>
  <si>
    <t>П1.3 3L1.2</t>
  </si>
  <si>
    <t>П1.3 3L2.2</t>
  </si>
  <si>
    <t>П1.3 3L3.2</t>
  </si>
  <si>
    <t>П1.3 2N</t>
  </si>
  <si>
    <t>П1.3 PE</t>
  </si>
  <si>
    <t>ЩГП-ПЭСПЗ/1</t>
  </si>
  <si>
    <t>ПЭСПЗ Ввод 1</t>
  </si>
  <si>
    <t>КГBBнг(А)-FRLS 3х4</t>
  </si>
  <si>
    <t>ЩГП- ПЭСПЗ/2</t>
  </si>
  <si>
    <t>ПЭСПЗ Ввод 2</t>
  </si>
  <si>
    <t>ЩГП- ПЭСПЗ/3</t>
  </si>
  <si>
    <t>ВРУ/ЩГП  Ввод 3</t>
  </si>
  <si>
    <t>ПЭСПЗ Ввод 3</t>
  </si>
  <si>
    <t>ЩГП-ИБП1 1.1.L1</t>
  </si>
  <si>
    <t>ВРУ/ЩГП</t>
  </si>
  <si>
    <t>ИБП1</t>
  </si>
  <si>
    <t>ЩГП-ИБП1 1.1.L2</t>
  </si>
  <si>
    <t>ЩГП-ИБП1 1.1.L3</t>
  </si>
  <si>
    <t>ЩГП-ИБП1 1.N</t>
  </si>
  <si>
    <t>ЩГП-ИБП1 PE</t>
  </si>
  <si>
    <t>ЩГП-ИБП1 к1</t>
  </si>
  <si>
    <t>МКЭШнг(А)-LS 2х1</t>
  </si>
  <si>
    <t>ЩГП-ЩБП1 1.1.L1</t>
  </si>
  <si>
    <t xml:space="preserve">ЩБП1 </t>
  </si>
  <si>
    <t>ЩГП-ЩБП1 1.1.L2</t>
  </si>
  <si>
    <t>ЩГП-ЩБП1 1.1.L3</t>
  </si>
  <si>
    <t>ЩГП-ЩБП1 1.N</t>
  </si>
  <si>
    <t>ЩГП-ЩБП1 PE</t>
  </si>
  <si>
    <t>ЩГП-ЭН.К1</t>
  </si>
  <si>
    <t>Электронагреватель кондиционера К1</t>
  </si>
  <si>
    <t>КГВВнг(А)-LS 5х2,5</t>
  </si>
  <si>
    <t>ЩГП-ЭН.К2/П.К2</t>
  </si>
  <si>
    <t>Электронагреватель/_x000D_пароувлажнитель кондиционера К2</t>
  </si>
  <si>
    <t>ЩГП-ЭН.К3</t>
  </si>
  <si>
    <t>Электронагреватель кондиционера К3</t>
  </si>
  <si>
    <t>ЩГП-S1</t>
  </si>
  <si>
    <t>Рабочее освещение</t>
  </si>
  <si>
    <t>КГBBнг(А)-LS 3х1,5</t>
  </si>
  <si>
    <t>ЩГП-S2</t>
  </si>
  <si>
    <t>Наружное освещение</t>
  </si>
  <si>
    <t>ЩГП-ТЗ</t>
  </si>
  <si>
    <t>Тепловая завеса</t>
  </si>
  <si>
    <t>КГВВнг(А)-LS 3х6</t>
  </si>
  <si>
    <t>ЩГП-ЭК1/2/3</t>
  </si>
  <si>
    <t>Электроконвекторы ЭК1, ЭК2, ЭК3</t>
  </si>
  <si>
    <t>КГВВнг(А)-LS 3х2,5</t>
  </si>
  <si>
    <t>ЩГП-ЭК4/5/6</t>
  </si>
  <si>
    <t>Электроконвекторы ЭК4, ЭК5, ЭК6</t>
  </si>
  <si>
    <t>ЩГП-БР1/4</t>
  </si>
  <si>
    <t>Розетки бытовые, группы БР1- БР4</t>
  </si>
  <si>
    <t>ЩГП-БР5/7</t>
  </si>
  <si>
    <t>Розетки бытовые, группы БР5- БР7</t>
  </si>
  <si>
    <t>ЩГП-ВУ3(ГК)</t>
  </si>
  <si>
    <t>Греющий кабель. ВУ-3</t>
  </si>
  <si>
    <t>ЩГП-ИБП2 1.1.L1</t>
  </si>
  <si>
    <t>ИБП2</t>
  </si>
  <si>
    <t>ЩГП-ИБП2 1.1.L2</t>
  </si>
  <si>
    <t>ЩГП-ИБП2 1.1.L3</t>
  </si>
  <si>
    <t>ЩГП-ИБП2 1.N</t>
  </si>
  <si>
    <t>ЩГП-ИБП2 PE</t>
  </si>
  <si>
    <t>ЩГП-ИБП2 к1</t>
  </si>
  <si>
    <t>ЩГП-ЩБП2 1.1.L1</t>
  </si>
  <si>
    <t>ЩБП2</t>
  </si>
  <si>
    <t>ЩГП-ЩБП2 1.1.L2</t>
  </si>
  <si>
    <t>ЩГП-ЩБП2 1.1.L3</t>
  </si>
  <si>
    <t>ЩГП-ЩБП2 1.N</t>
  </si>
  <si>
    <t>ЩГП-ЩБП2 PE</t>
  </si>
  <si>
    <t>ЩГП-ЭН.К4/П.К4</t>
  </si>
  <si>
    <t>Электронагреватель/_x000D_пароувлажнитель кондиционера К4</t>
  </si>
  <si>
    <t>ЩГП-ЭН.К5</t>
  </si>
  <si>
    <t>Электронагреватель кондиционера К5</t>
  </si>
  <si>
    <t>ЩГП-ЭН.К6/П.К6</t>
  </si>
  <si>
    <t>Электронагреватель/_x000D_пароувлажнитель кондиционера К6</t>
  </si>
  <si>
    <t>ЩГП-ЩСН ДГУ</t>
  </si>
  <si>
    <t>Щит ВУ-3. Питание ЩСН ДГУ</t>
  </si>
  <si>
    <t>КГВВнг(А)-LS 5х4</t>
  </si>
  <si>
    <t>ЩГП-ДГУ к1</t>
  </si>
  <si>
    <t>Щит ВУ-3 Сигнальный кабель к ДГУ</t>
  </si>
  <si>
    <t>МКЭШнг(А)-LS 3х0,75</t>
  </si>
  <si>
    <t>ЩГП-ПЭСПЗ.к.1</t>
  </si>
  <si>
    <t>ПЭСПЗ</t>
  </si>
  <si>
    <t>МКЭШнг(А)-LS 5х1</t>
  </si>
  <si>
    <t>ЩГП-ПЭСПЗ.к.2</t>
  </si>
  <si>
    <t>ИБП1-АКБ к1</t>
  </si>
  <si>
    <t>АКБ1</t>
  </si>
  <si>
    <t>FTP 4x2х0,5</t>
  </si>
  <si>
    <t>ИБП2-АКБ к2</t>
  </si>
  <si>
    <t>АКБ2</t>
  </si>
  <si>
    <t>ИБП1-АКБ1 BAT+</t>
  </si>
  <si>
    <t>ИБП1-АКБ1 BAT-</t>
  </si>
  <si>
    <t>ИБП2-АКБ2 BAT+</t>
  </si>
  <si>
    <t>ИБП2-АКБ2 BAT-</t>
  </si>
  <si>
    <t>ЩБП1-ТШ1.А</t>
  </si>
  <si>
    <t>ЩБП1</t>
  </si>
  <si>
    <t>Стойка ТШ1. Блок распределения питания А</t>
  </si>
  <si>
    <t>ЩБП1-ТШ2.А</t>
  </si>
  <si>
    <t>Стойка ТШ2. Блок распределения питания А</t>
  </si>
  <si>
    <t>ЩБП1-ТШ3.А</t>
  </si>
  <si>
    <t>Стойка ТШ3. Блок распределения питания А</t>
  </si>
  <si>
    <t>ЩБП1-ТШ4.А</t>
  </si>
  <si>
    <t>Стойка ТШ4. Блок распределения питания А</t>
  </si>
  <si>
    <t>ЩБП1-ТШ5.А</t>
  </si>
  <si>
    <t>Стойка ТШ5. Блок распределения питания А</t>
  </si>
  <si>
    <t>ЩБП1-ТШ6.А</t>
  </si>
  <si>
    <t>Стойка ТШ6. Блок распределения питания А</t>
  </si>
  <si>
    <t>ЩБП1-ТШ7.А</t>
  </si>
  <si>
    <t>Стойка ТШ7. Блок распределения питания А</t>
  </si>
  <si>
    <t>ЩБП1-ТШ8.А</t>
  </si>
  <si>
    <t>Стойка ТШ8. Блок распределения питания А</t>
  </si>
  <si>
    <t>ЩБП1-ТШ9.А</t>
  </si>
  <si>
    <t>Стойка ТШ9. Блок распределения питания А</t>
  </si>
  <si>
    <t>ЩБП1-ТШ10.А</t>
  </si>
  <si>
    <t>Стойка ТШ10. Блок распределения питания А</t>
  </si>
  <si>
    <t>ЩБП1-К1.1</t>
  </si>
  <si>
    <t>Внутренний блок кондиционера К1.1</t>
  </si>
  <si>
    <t>КГВВнг(А)-LS 5х6</t>
  </si>
  <si>
    <t>К1.1-К1.2</t>
  </si>
  <si>
    <t>Наружный блок кондиционера К1.2</t>
  </si>
  <si>
    <t>КГВВнг(А)-LS 5х1,5</t>
  </si>
  <si>
    <t>полиамидная труба по лотку</t>
  </si>
  <si>
    <t>ЩБП1-К2.1</t>
  </si>
  <si>
    <t>Внутренний блок кондиционера К2.1</t>
  </si>
  <si>
    <t>К2.1-К2.2</t>
  </si>
  <si>
    <t>Наружный блок кондиционера К2.2</t>
  </si>
  <si>
    <t>ЩБП1-К3.1</t>
  </si>
  <si>
    <t>Внутренний блок кондиционера К3.1</t>
  </si>
  <si>
    <t>К3.1-К3.2</t>
  </si>
  <si>
    <t>Наружный блок кондиционера К3.2</t>
  </si>
  <si>
    <t>ЩБП1-К4.1</t>
  </si>
  <si>
    <t>Внутренний блок кондиционера К4.1</t>
  </si>
  <si>
    <t>К4.1-К4.2</t>
  </si>
  <si>
    <t>Наружный блок кондиционера К4.2</t>
  </si>
  <si>
    <t>ЩБП1-К5.1</t>
  </si>
  <si>
    <t>Внутренний блок кондиционера К5.1</t>
  </si>
  <si>
    <t>К5.1-К5.2</t>
  </si>
  <si>
    <t>Наружный блок кондиционера К5.2</t>
  </si>
  <si>
    <t>ЩБП1-К6.1</t>
  </si>
  <si>
    <t>Внутренний блок кондиционера К6.1</t>
  </si>
  <si>
    <t>К6.1-К6.2</t>
  </si>
  <si>
    <t>Наружный блок кондиционера К6.2</t>
  </si>
  <si>
    <t>ЩБП1-ЩГП/БП</t>
  </si>
  <si>
    <t>ЩГП/БП</t>
  </si>
  <si>
    <t>КГВВнг(А)-LS 3х1,5</t>
  </si>
  <si>
    <t>ЩБП1-ЩАУ/БП</t>
  </si>
  <si>
    <t>ЩАУ/БП</t>
  </si>
  <si>
    <t>ЩБП2-ТШ1.В</t>
  </si>
  <si>
    <t>Стойка ТШ1. Блок распределения питания В</t>
  </si>
  <si>
    <t>ЩБП2-ТШ2.В</t>
  </si>
  <si>
    <t>Стойка ТШ2. Блок распределения питания В</t>
  </si>
  <si>
    <t>ЩБП2-ТШ3.В</t>
  </si>
  <si>
    <t>Стойка ТШ3. Блок распределения питания В</t>
  </si>
  <si>
    <t>ЩБП2-ТШ4.В</t>
  </si>
  <si>
    <t>Стойка ТШ4. Блок распределения питания В</t>
  </si>
  <si>
    <t>ЩБП2-ТШ5.В</t>
  </si>
  <si>
    <t>Стойка ТШ5. Блок распределения питания В</t>
  </si>
  <si>
    <t>ЩБП2-ТШ6.В</t>
  </si>
  <si>
    <t>Стойка ТШ6. Блок распределения питания В</t>
  </si>
  <si>
    <t>ЩБП2-ТШ7.В</t>
  </si>
  <si>
    <t>Стойка ТШ7. Блок распределения питания В</t>
  </si>
  <si>
    <t>ЩБП2-ТШ8.В</t>
  </si>
  <si>
    <t>Стойка ТШ8. Блок распределения питания В</t>
  </si>
  <si>
    <t>ЩБП2-ТШ9.В</t>
  </si>
  <si>
    <t>Стойка ТШ9. Блок распределения питания В</t>
  </si>
  <si>
    <t>ЩБП2-ТШ10.В</t>
  </si>
  <si>
    <t>Стойка ТШ10. Блок распределения питания В</t>
  </si>
  <si>
    <t>ЩБП2-К1.1</t>
  </si>
  <si>
    <t>ЩБП2-К2.1</t>
  </si>
  <si>
    <t>ЩБП2-К3.1</t>
  </si>
  <si>
    <t>ЩБП2-К4.1</t>
  </si>
  <si>
    <t>ЩБП2-К5.1</t>
  </si>
  <si>
    <t>ЩБП2-К6.1</t>
  </si>
  <si>
    <t>ПЭСПЗ/G1</t>
  </si>
  <si>
    <t>МИП-24 исп.20. ШПС</t>
  </si>
  <si>
    <t>КГВВнг(А)-FRLS 3х1,5</t>
  </si>
  <si>
    <t>ПЭСПЗ/G2</t>
  </si>
  <si>
    <t>ПЭСПЗ/G3</t>
  </si>
  <si>
    <t>МИП-12 исп.20. ШТСО</t>
  </si>
  <si>
    <t>ПЭСПЗ/ARK1</t>
  </si>
  <si>
    <t>ППКУП «Сириус»</t>
  </si>
  <si>
    <t>ПЭСПЗ/SA</t>
  </si>
  <si>
    <t>Аварийное освещение безопасности (8хCenter)</t>
  </si>
  <si>
    <t>КГВВнг(А)-FRLS 4х1,5</t>
  </si>
  <si>
    <t xml:space="preserve">Линия к выключателю SA. Аварийное освещение безопасности </t>
  </si>
  <si>
    <t>КГВВнг(А)-FRLS 2х1,5</t>
  </si>
  <si>
    <t>ст. полоса от наружного контура заземления</t>
  </si>
  <si>
    <t>Шина PE ВРУ/ЩГП</t>
  </si>
  <si>
    <t>ПУГВнг(А)-LS-1x50</t>
  </si>
  <si>
    <t>Опорный узел заземления ОУЗ-1_x000D_ (технологический отсек)</t>
  </si>
  <si>
    <t>Опорный узел заземления ОУЗ-2_x000D_ (аппаратный зал)</t>
  </si>
  <si>
    <t>Опорный узел заземления ОУЗ-3_x000D_(аппаратный зал)</t>
  </si>
  <si>
    <t>Корпус стеллажа АКБ1</t>
  </si>
  <si>
    <t>Корпус стеллажа АКБ2</t>
  </si>
  <si>
    <t xml:space="preserve">Дополнительная система заземления и уравн. потенциалов </t>
  </si>
  <si>
    <t>Корпуса оборудования, лотки, металлоконструкции (внутри МЦОД)</t>
  </si>
  <si>
    <t>ПУГВнг(А)-LS-1x6</t>
  </si>
  <si>
    <t>Корпуса оборудования, лотки, металлоконструкции (снаружи МЦОД)</t>
  </si>
  <si>
    <t>ПУГВ-1x6</t>
  </si>
  <si>
    <t>Дополнительная система заземления и уравн. потенциалов</t>
  </si>
  <si>
    <t>Корпуса оборудования установленного внутри телекоммуникационных стоек</t>
  </si>
  <si>
    <t>ПУГВнг(А)-LS-1x2,5</t>
  </si>
  <si>
    <t>КГВВнг(А)-LS 1х50</t>
  </si>
  <si>
    <t>КГВВнг(А)-LS 1х35</t>
  </si>
  <si>
    <t>КГВВнг(А)-LS 1х25</t>
  </si>
  <si>
    <t>КГВВнг(А)-LS 3х4</t>
  </si>
  <si>
    <t>КГBBнг(А)-LS 2х2,5</t>
  </si>
  <si>
    <t>КГВВнг(А)-LS 2х1,5</t>
  </si>
  <si>
    <t>Общий итог</t>
  </si>
  <si>
    <t>ЩГП-S2/BL</t>
  </si>
  <si>
    <t>К фотореле (BL) наружного освещения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</si>
  <si>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</si>
  <si>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</si>
  <si>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</si>
  <si>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</si>
  <si>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</si>
  <si>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</si>
  <si>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</si>
  <si>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</si>
  <si>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(пусто)</t>
  </si>
  <si>
    <t>Названия строк</t>
  </si>
  <si>
    <t xml:space="preserve">Сумма по полю в </t>
  </si>
  <si>
    <t>Сумма по полю в кабель-</t>
  </si>
  <si>
    <t xml:space="preserve">Сумма по полю в провол. </t>
  </si>
  <si>
    <t xml:space="preserve">Сумма по полю в трубе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</si>
</sst>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800080"/>
      <name val="CS Standard"/>
      <family val="2"/>
      <charset val="204"/>
    </font>
    <font>
      <sz val="11"/>
      <color theme="1"/>
      <name val="CS Standard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rgb="FF800080"/>
      </left>
      <right style="hair">
        <color rgb="FF800080"/>
      </right>
      <top/>
      <bottom/>
      <diagonal/>
    </border>
    <border>
      <left style="hair">
        <color rgb="FF800080"/>
      </left>
      <right style="hair">
        <color rgb="FF800080"/>
      </right>
      <top style="hair">
        <color rgb="FF800080"/>
      </top>
      <bottom/>
      <diagonal/>
    </border>
    <border>
      <left style="hair">
        <color rgb="FF800080"/>
      </left>
      <right/>
      <top/>
      <bottom/>
      <diagonal/>
    </border>
    <border>
      <left style="hair">
        <color rgb="FF800080"/>
      </left>
      <right/>
      <top style="hair">
        <color rgb="FF800080"/>
      </top>
      <bottom/>
      <diagonal/>
    </border>
    <border>
      <left/>
      <right/>
      <top style="hair">
        <color rgb="FF800080"/>
      </top>
      <bottom/>
      <diagonal/>
    </border>
    <border>
      <left style="hair">
        <color rgb="FF800080"/>
      </left>
      <right style="hair">
        <color rgb="FF800080"/>
      </right>
      <top style="hair">
        <color rgb="FF800080"/>
      </top>
      <bottom style="thin">
        <color rgb="FF808080"/>
      </bottom>
      <diagonal/>
    </border>
    <border>
      <left style="hair">
        <color rgb="FF800080"/>
      </left>
      <right/>
      <top style="hair">
        <color rgb="FF800080"/>
      </top>
      <bottom style="thin">
        <color rgb="FF808080"/>
      </bottom>
      <diagonal/>
    </border>
    <border>
      <left style="hair">
        <color rgb="FF800080"/>
      </left>
      <right/>
      <top style="thin">
        <color rgb="FF808080"/>
      </top>
      <bottom/>
      <diagonal/>
    </border>
    <border>
      <left/>
      <right style="hair">
        <color rgb="FF800080"/>
      </right>
      <top style="hair">
        <color rgb="FF800080"/>
      </top>
      <bottom/>
      <diagonal/>
    </border>
    <border>
      <left/>
      <right style="hair">
        <color rgb="FF800080"/>
      </right>
      <top/>
      <bottom/>
      <diagonal/>
    </border>
    <border>
      <left style="hair">
        <color rgb="FF800080"/>
      </left>
      <right style="hair">
        <color rgb="FF800080"/>
      </right>
      <top/>
      <bottom style="hair">
        <color rgb="FF800080"/>
      </bottom>
      <diagonal/>
    </border>
    <border>
      <left/>
      <right style="hair">
        <color rgb="FF800080"/>
      </right>
      <top/>
      <bottom style="hair">
        <color rgb="FF80008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textRotation="90"/>
    </xf>
    <xf numFmtId="0" fontId="0" fillId="0" borderId="0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center" wrapText="1"/>
    </xf>
    <xf numFmtId="0" fontId="3" fillId="0" borderId="4" xfId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Гиперссылка" xfId="1" builtinId="8"/>
    <cellStyle name="Обычный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800080"/>
        <name val="CS Standard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rgb="FF800080"/>
        </left>
        <right style="hair">
          <color rgb="FF80008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800080"/>
        <name val="CS Standard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800080"/>
        <name val="CS Standard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rgb="FF800080"/>
        </left>
        <right/>
        <top style="hair">
          <color rgb="FF80008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800080"/>
        <name val="CS Standard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hair">
          <color rgb="FF800080"/>
        </left>
        <right/>
        <top style="hair">
          <color rgb="FF80008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800080"/>
        <name val="CS Standard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rgb="FF800080"/>
        </left>
        <right/>
        <top style="hair">
          <color rgb="FF80008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800080"/>
        <name val="CS Standard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rgb="FF800080"/>
        </left>
        <right/>
        <top style="hair">
          <color rgb="FF80008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800080"/>
        <name val="CS Standard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hair">
          <color rgb="FF800080"/>
        </left>
        <right/>
        <top style="hair">
          <color rgb="FF80008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800080"/>
        <name val="CS Standard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rgb="FF800080"/>
        </left>
        <right/>
        <top style="hair">
          <color rgb="FF80008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800080"/>
        <name val="CS Standard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hair">
          <color rgb="FF800080"/>
        </left>
        <right/>
        <top style="hair">
          <color rgb="FF80008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800080"/>
        <name val="CS Standard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rgb="FF800080"/>
        </left>
        <right/>
        <top style="hair">
          <color rgb="FF80008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800080"/>
        <name val="CS Standard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rgb="FF800080"/>
        </left>
        <right/>
        <top style="hair">
          <color rgb="FF80008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800080"/>
        <name val="CS Standard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hair">
          <color rgb="FF800080"/>
        </left>
        <right/>
        <top style="hair">
          <color rgb="FF80008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800080"/>
        <name val="CS Standard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hair">
          <color rgb="FF800080"/>
        </left>
        <right/>
        <top style="hair">
          <color rgb="FF80008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800080"/>
        <name val="CS Standard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rgb="FF800080"/>
        </left>
        <right/>
        <top style="hair">
          <color rgb="FF80008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800080"/>
        <name val="CS Standard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hair">
          <color rgb="FF800080"/>
        </left>
        <right/>
        <top style="hair">
          <color rgb="FF80008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800080"/>
        <name val="CS Standard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hair">
          <color rgb="FF800080"/>
        </left>
        <right/>
        <top style="hair">
          <color rgb="FF80008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800080"/>
        <name val="CS Standard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rgb="FF800080"/>
        </left>
        <right/>
        <top style="hair">
          <color rgb="FF80008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800080"/>
        <name val="CS Standard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rgb="FF800080"/>
        </top>
        <bottom/>
        <vertical/>
        <horizontal/>
      </border>
    </dxf>
    <dxf>
      <border outline="0">
        <left style="hair">
          <color rgb="FF800080"/>
        </left>
        <right style="hair">
          <color rgb="FF800080"/>
        </right>
        <bottom style="hair">
          <color rgb="FF80008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Неебедов Эппильдим Ильич" refreshedDate="45513.669071643519" createdVersion="4" refreshedVersion="4" minRefreshableVersion="3" recordCount="152">
  <cacheSource type="worksheet">
    <worksheetSource name="Таблица2"/>
  </cacheSource>
  <cacheFields count="16">
    <cacheField name="Столбец1" numFmtId="0">
      <sharedItems containsBlank="1"/>
    </cacheField>
    <cacheField name="Столбец2" numFmtId="0">
      <sharedItems containsBlank="1"/>
    </cacheField>
    <cacheField name="Столбец3" numFmtId="0">
      <sharedItems containsNonDate="0" containsString="0" containsBlank="1"/>
    </cacheField>
    <cacheField name="Столбец4" numFmtId="0">
      <sharedItems containsNonDate="0" containsString="0" containsBlank="1"/>
    </cacheField>
    <cacheField name="Столбец5" numFmtId="0">
      <sharedItems containsBlank="1"/>
    </cacheField>
    <cacheField name="Столбец6" numFmtId="0">
      <sharedItems containsNonDate="0" containsString="0" containsBlank="1"/>
    </cacheField>
    <cacheField name="Столбец7" numFmtId="0">
      <sharedItems containsNonDate="0" containsString="0" containsBlank="1"/>
    </cacheField>
    <cacheField name="Марка кабеля" numFmtId="0">
      <sharedItems containsBlank="1" count="22">
        <s v="КГВВнг(А)-LS 1х95"/>
        <m/>
        <s v="КГBBнг(А)-FRLS 3х4"/>
        <s v="МКЭШнг(А)-LS 2х1"/>
        <s v="КГВВнг(А)-LS 5х2,5"/>
        <s v="КГBBнг(А)-LS 3х1,5"/>
        <s v="КГВВнг(А)-LS 3х6"/>
        <s v="КГВВнг(А)-LS 3х2,5"/>
        <s v="КГВВнг(А)-LS 5х4"/>
        <s v="МКЭШнг(А)-LS 3х0,75"/>
        <s v="МКЭШнг(А)-LS 5х1"/>
        <s v="FTP 4x2х0,5"/>
        <s v="КГВВнг(А)-LS 5х6"/>
        <s v="КГВВнг(А)-LS 5х1,5"/>
        <s v="КГВВнг(А)-LS 3х1,5"/>
        <s v="КГВВнг(А)-FRLS 3х1,5"/>
        <s v="КГВВнг(А)-FRLS 4х1,5"/>
        <s v="КГВВнг(А)-FRLS 2х1,5"/>
        <s v="ПУГВнг(А)-LS-1x50"/>
        <s v="ПУГВнг(А)-LS-1x6"/>
        <s v="ПУГВ-1x6"/>
        <s v="ПУГВнг(А)-LS-1x2,5"/>
      </sharedItems>
    </cacheField>
    <cacheField name="в _x000d_сплошном_x000d_ лотке" numFmtId="0">
      <sharedItems containsString="0" containsBlank="1" containsNumber="1" minValue="2.5" maxValue="4" count="3">
        <n v="4"/>
        <m/>
        <n v="2.5"/>
      </sharedItems>
    </cacheField>
    <cacheField name="в кабель-_x000d_канале" numFmtId="0">
      <sharedItems containsString="0" containsBlank="1" containsNumber="1" minValue="2" maxValue="27.5" count="6">
        <m/>
        <n v="2"/>
        <n v="13.5"/>
        <n v="27.5"/>
        <n v="23"/>
        <n v="20.5"/>
      </sharedItems>
    </cacheField>
    <cacheField name="в провол. _x000d_лотке" numFmtId="0">
      <sharedItems containsString="0" containsBlank="1" containsNumber="1" minValue="1" maxValue="180" count="27">
        <n v="1"/>
        <m/>
        <n v="5.5"/>
        <n v="4.5"/>
        <n v="7"/>
        <n v="8"/>
        <n v="9"/>
        <n v="3"/>
        <n v="4"/>
        <n v="6.5"/>
        <n v="10"/>
        <n v="11"/>
        <n v="13"/>
        <n v="2"/>
        <n v="6"/>
        <n v="7.5"/>
        <n v="8.5"/>
        <n v="9.5"/>
        <n v="10.5"/>
        <n v="11.5"/>
        <n v="12"/>
        <n v="13.5"/>
        <n v="5"/>
        <n v="12.5"/>
        <n v="3.5"/>
        <n v="14"/>
        <n v="180"/>
      </sharedItems>
    </cacheField>
    <cacheField name="в трубе _x000d_ПВХ" numFmtId="0">
      <sharedItems containsString="0" containsBlank="1" containsNumber="1" containsInteger="1" minValue="4" maxValue="32" count="4">
        <m/>
        <n v="4"/>
        <n v="30"/>
        <n v="32"/>
      </sharedItems>
    </cacheField>
    <cacheField name="в гофр. _x000d_трубе" numFmtId="0">
      <sharedItems containsString="0" containsBlank="1" containsNumber="1" containsInteger="1" minValue="2" maxValue="5"/>
    </cacheField>
    <cacheField name="в щите" numFmtId="0">
      <sharedItems containsString="0" containsBlank="1" containsNumber="1" minValue="2" maxValue="135"/>
    </cacheField>
    <cacheField name="открыто" numFmtId="0">
      <sharedItems containsString="0" containsBlank="1" containsNumber="1" containsInteger="1" minValue="3" maxValue="30"/>
    </cacheField>
    <cacheField name="Столбец8" numFmtId="0">
      <sharedItems containsString="0" containsBlank="1" containsNumber="1" minValue="4" maxValue="2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2">
  <r>
    <s v="П1.1 1L1.1"/>
    <s v="Щит ВУ-1"/>
    <m/>
    <m/>
    <s v="ВРУ/ЩГП  Ввод 1"/>
    <m/>
    <m/>
    <x v="0"/>
    <x v="0"/>
    <x v="0"/>
    <x v="0"/>
    <x v="0"/>
    <m/>
    <n v="3"/>
    <m/>
    <n v="8"/>
  </r>
  <r>
    <s v="П1.1 1L2.1"/>
    <s v="Щит ВУ-1"/>
    <m/>
    <m/>
    <s v="ВРУ/ЩГП Ввод 1"/>
    <m/>
    <m/>
    <x v="0"/>
    <x v="0"/>
    <x v="0"/>
    <x v="0"/>
    <x v="0"/>
    <m/>
    <n v="3"/>
    <m/>
    <n v="8"/>
  </r>
  <r>
    <s v="П1.1 1L3.1"/>
    <s v="Щит ВУ-1"/>
    <m/>
    <m/>
    <s v="ВРУ/ЩГП Ввод 1"/>
    <m/>
    <m/>
    <x v="0"/>
    <x v="0"/>
    <x v="0"/>
    <x v="0"/>
    <x v="0"/>
    <m/>
    <n v="3"/>
    <m/>
    <n v="8"/>
  </r>
  <r>
    <s v="П1.1 1N"/>
    <s v="Щит ВУ-1"/>
    <m/>
    <m/>
    <s v="ВРУ/ЩГП Ввод 1"/>
    <m/>
    <m/>
    <x v="0"/>
    <x v="0"/>
    <x v="0"/>
    <x v="0"/>
    <x v="0"/>
    <m/>
    <n v="3"/>
    <m/>
    <n v="8"/>
  </r>
  <r>
    <s v="П1.1 1L1.2"/>
    <s v="Щит ВУ-1"/>
    <m/>
    <m/>
    <s v="ВРУ/ЩГП  Ввод 1"/>
    <m/>
    <m/>
    <x v="0"/>
    <x v="0"/>
    <x v="0"/>
    <x v="0"/>
    <x v="0"/>
    <m/>
    <n v="3"/>
    <m/>
    <n v="8"/>
  </r>
  <r>
    <s v="П1.1 1L2.2"/>
    <s v="Щит ВУ-1"/>
    <m/>
    <m/>
    <s v="ВРУ/ЩГП Ввод 1"/>
    <m/>
    <m/>
    <x v="0"/>
    <x v="0"/>
    <x v="0"/>
    <x v="0"/>
    <x v="0"/>
    <m/>
    <n v="3"/>
    <m/>
    <n v="8"/>
  </r>
  <r>
    <s v="П1.1 1L3.2"/>
    <s v="Щит ВУ-1"/>
    <m/>
    <m/>
    <s v="ВРУ/ЩГП Ввод 1"/>
    <m/>
    <m/>
    <x v="0"/>
    <x v="0"/>
    <x v="0"/>
    <x v="0"/>
    <x v="0"/>
    <m/>
    <n v="3"/>
    <m/>
    <n v="8"/>
  </r>
  <r>
    <s v="П1.1 2N"/>
    <s v="Щит ВУ-1"/>
    <m/>
    <m/>
    <s v="ВРУ/ЩГП Ввод 1"/>
    <m/>
    <m/>
    <x v="0"/>
    <x v="0"/>
    <x v="0"/>
    <x v="0"/>
    <x v="0"/>
    <m/>
    <n v="3"/>
    <m/>
    <n v="8"/>
  </r>
  <r>
    <s v="П1.1 PE"/>
    <s v="Щит ВУ-1"/>
    <m/>
    <m/>
    <s v="ВРУ/ЩГП Ввод 1"/>
    <m/>
    <m/>
    <x v="0"/>
    <x v="0"/>
    <x v="0"/>
    <x v="0"/>
    <x v="0"/>
    <m/>
    <n v="3"/>
    <m/>
    <n v="8"/>
  </r>
  <r>
    <m/>
    <m/>
    <m/>
    <m/>
    <m/>
    <m/>
    <m/>
    <x v="1"/>
    <x v="1"/>
    <x v="0"/>
    <x v="1"/>
    <x v="0"/>
    <m/>
    <m/>
    <m/>
    <m/>
  </r>
  <r>
    <s v="П1.2 2L1.1"/>
    <s v="Щит ВУ-2"/>
    <m/>
    <m/>
    <s v="ВРУ/ЩГП Ввод 2"/>
    <m/>
    <m/>
    <x v="0"/>
    <x v="0"/>
    <x v="0"/>
    <x v="0"/>
    <x v="0"/>
    <m/>
    <n v="3"/>
    <m/>
    <n v="8"/>
  </r>
  <r>
    <s v="П1.2 2L2.1"/>
    <s v="Щит ВУ-2"/>
    <m/>
    <m/>
    <s v="ВРУ/ЩГП Ввод 2"/>
    <m/>
    <m/>
    <x v="0"/>
    <x v="0"/>
    <x v="0"/>
    <x v="0"/>
    <x v="0"/>
    <m/>
    <n v="3"/>
    <m/>
    <n v="8"/>
  </r>
  <r>
    <s v="П1.2 2L3.1"/>
    <s v="Щит ВУ-2"/>
    <m/>
    <m/>
    <s v="ВРУ/ЩГП Ввод 2"/>
    <m/>
    <m/>
    <x v="0"/>
    <x v="0"/>
    <x v="0"/>
    <x v="0"/>
    <x v="0"/>
    <m/>
    <n v="3"/>
    <m/>
    <n v="8"/>
  </r>
  <r>
    <s v="П1.2 1N"/>
    <s v="Щит ВУ-2"/>
    <m/>
    <m/>
    <s v="ВРУ/ЩГП Ввод 2"/>
    <m/>
    <m/>
    <x v="0"/>
    <x v="0"/>
    <x v="0"/>
    <x v="0"/>
    <x v="0"/>
    <m/>
    <n v="3"/>
    <m/>
    <n v="8"/>
  </r>
  <r>
    <s v="П1.2 2L1.2"/>
    <s v="Щит ВУ-2"/>
    <m/>
    <m/>
    <s v="ВРУ/ЩГП Ввод 2"/>
    <m/>
    <m/>
    <x v="0"/>
    <x v="0"/>
    <x v="0"/>
    <x v="0"/>
    <x v="0"/>
    <m/>
    <n v="3"/>
    <m/>
    <n v="8"/>
  </r>
  <r>
    <s v="П1.2 2L2.2"/>
    <s v="Щит ВУ-2"/>
    <m/>
    <m/>
    <s v="ВРУ/ЩГП Ввод 2"/>
    <m/>
    <m/>
    <x v="0"/>
    <x v="0"/>
    <x v="0"/>
    <x v="0"/>
    <x v="0"/>
    <m/>
    <n v="3"/>
    <m/>
    <n v="8"/>
  </r>
  <r>
    <s v="П1.2 2L3.2"/>
    <s v="Щит ВУ-2"/>
    <m/>
    <m/>
    <s v="ВРУ/ЩГП Ввод 2"/>
    <m/>
    <m/>
    <x v="0"/>
    <x v="0"/>
    <x v="0"/>
    <x v="0"/>
    <x v="0"/>
    <m/>
    <n v="3"/>
    <m/>
    <n v="8"/>
  </r>
  <r>
    <s v="П1.2 2N"/>
    <s v="Щит ВУ-2"/>
    <m/>
    <m/>
    <s v="ВРУ/ЩГП Ввод 2"/>
    <m/>
    <m/>
    <x v="0"/>
    <x v="0"/>
    <x v="0"/>
    <x v="0"/>
    <x v="0"/>
    <m/>
    <n v="3"/>
    <m/>
    <n v="8"/>
  </r>
  <r>
    <s v="П1.2 PE"/>
    <s v="Щит ВУ-2"/>
    <m/>
    <m/>
    <s v="ВРУ/ЩГП Ввод 2"/>
    <m/>
    <m/>
    <x v="0"/>
    <x v="0"/>
    <x v="0"/>
    <x v="0"/>
    <x v="0"/>
    <m/>
    <n v="3"/>
    <m/>
    <n v="8"/>
  </r>
  <r>
    <m/>
    <m/>
    <m/>
    <m/>
    <m/>
    <m/>
    <m/>
    <x v="1"/>
    <x v="1"/>
    <x v="0"/>
    <x v="1"/>
    <x v="0"/>
    <m/>
    <m/>
    <m/>
    <m/>
  </r>
  <r>
    <s v="П1.3 3L1.1"/>
    <s v="Щит ВУ-3"/>
    <m/>
    <m/>
    <s v="ВРУ/ЩГП Ввод 3"/>
    <m/>
    <m/>
    <x v="0"/>
    <x v="0"/>
    <x v="0"/>
    <x v="0"/>
    <x v="0"/>
    <m/>
    <n v="3"/>
    <m/>
    <n v="8"/>
  </r>
  <r>
    <s v="П1.3 3L2.1"/>
    <s v="Щит ВУ-3"/>
    <m/>
    <m/>
    <s v="ВРУ/ЩГП Ввод 3"/>
    <m/>
    <m/>
    <x v="0"/>
    <x v="0"/>
    <x v="0"/>
    <x v="0"/>
    <x v="0"/>
    <m/>
    <n v="3"/>
    <m/>
    <n v="8"/>
  </r>
  <r>
    <s v="П1.3 3L3.1"/>
    <s v="Щит ВУ-3"/>
    <m/>
    <m/>
    <s v="ВРУ/ЩГП Ввод 3"/>
    <m/>
    <m/>
    <x v="0"/>
    <x v="0"/>
    <x v="0"/>
    <x v="0"/>
    <x v="0"/>
    <m/>
    <n v="3"/>
    <m/>
    <n v="8"/>
  </r>
  <r>
    <s v="П1.3 1N"/>
    <s v="Щит ВУ-3"/>
    <m/>
    <m/>
    <s v="ВРУ/ЩГП Ввод 3"/>
    <m/>
    <m/>
    <x v="0"/>
    <x v="0"/>
    <x v="0"/>
    <x v="0"/>
    <x v="0"/>
    <m/>
    <n v="3"/>
    <m/>
    <n v="8"/>
  </r>
  <r>
    <s v="П1.3 3L1.2"/>
    <s v="Щит ВУ-3"/>
    <m/>
    <m/>
    <s v="ВРУ/ЩГП Ввод 3"/>
    <m/>
    <m/>
    <x v="0"/>
    <x v="0"/>
    <x v="0"/>
    <x v="0"/>
    <x v="0"/>
    <m/>
    <n v="3"/>
    <m/>
    <n v="8"/>
  </r>
  <r>
    <s v="П1.3 3L2.2"/>
    <s v="Щит ВУ-3"/>
    <m/>
    <m/>
    <s v="ВРУ/ЩГП Ввод 3"/>
    <m/>
    <m/>
    <x v="0"/>
    <x v="0"/>
    <x v="0"/>
    <x v="0"/>
    <x v="0"/>
    <m/>
    <n v="3"/>
    <m/>
    <n v="8"/>
  </r>
  <r>
    <s v="П1.3 3L3.2"/>
    <s v="Щит ВУ-3"/>
    <m/>
    <m/>
    <s v="ВРУ/ЩГП Ввод 3"/>
    <m/>
    <m/>
    <x v="0"/>
    <x v="0"/>
    <x v="0"/>
    <x v="0"/>
    <x v="0"/>
    <m/>
    <n v="3"/>
    <m/>
    <n v="8"/>
  </r>
  <r>
    <s v="П1.3 2N"/>
    <s v="Щит ВУ-3"/>
    <m/>
    <m/>
    <s v="ВРУ/ЩГП Ввод 3"/>
    <m/>
    <m/>
    <x v="0"/>
    <x v="0"/>
    <x v="0"/>
    <x v="0"/>
    <x v="0"/>
    <m/>
    <n v="3"/>
    <m/>
    <n v="8"/>
  </r>
  <r>
    <s v="П1.3 PE"/>
    <s v="Щит ВУ-3"/>
    <m/>
    <m/>
    <s v="ВРУ/ЩГП Ввод 3"/>
    <m/>
    <m/>
    <x v="0"/>
    <x v="0"/>
    <x v="0"/>
    <x v="0"/>
    <x v="0"/>
    <m/>
    <n v="3"/>
    <m/>
    <n v="8"/>
  </r>
  <r>
    <m/>
    <m/>
    <m/>
    <m/>
    <m/>
    <m/>
    <m/>
    <x v="1"/>
    <x v="1"/>
    <x v="0"/>
    <x v="1"/>
    <x v="0"/>
    <m/>
    <m/>
    <m/>
    <m/>
  </r>
  <r>
    <s v="ЩГП-ПЭСПЗ/1"/>
    <s v="ВРУ/ЩГП Ввод 1"/>
    <m/>
    <m/>
    <s v="ПЭСПЗ Ввод 1"/>
    <m/>
    <m/>
    <x v="2"/>
    <x v="1"/>
    <x v="0"/>
    <x v="1"/>
    <x v="1"/>
    <m/>
    <n v="2.5"/>
    <m/>
    <n v="6.5"/>
  </r>
  <r>
    <s v="ЩГП- ПЭСПЗ/2"/>
    <s v="ВРУ/ЩГП Ввод 2"/>
    <m/>
    <m/>
    <s v="ПЭСПЗ Ввод 2"/>
    <m/>
    <m/>
    <x v="2"/>
    <x v="1"/>
    <x v="0"/>
    <x v="1"/>
    <x v="1"/>
    <m/>
    <n v="2.5"/>
    <m/>
    <n v="6.5"/>
  </r>
  <r>
    <s v="ЩГП- ПЭСПЗ/3"/>
    <s v="ВРУ/ЩГП  Ввод 3"/>
    <m/>
    <m/>
    <s v="ПЭСПЗ Ввод 3"/>
    <m/>
    <m/>
    <x v="2"/>
    <x v="1"/>
    <x v="0"/>
    <x v="1"/>
    <x v="1"/>
    <m/>
    <n v="2.5"/>
    <m/>
    <n v="6.5"/>
  </r>
  <r>
    <m/>
    <m/>
    <m/>
    <m/>
    <m/>
    <m/>
    <m/>
    <x v="1"/>
    <x v="1"/>
    <x v="0"/>
    <x v="1"/>
    <x v="0"/>
    <m/>
    <m/>
    <m/>
    <m/>
  </r>
  <r>
    <s v="ЩГП-ИБП1 1.1.L1"/>
    <s v="ВРУ/ЩГП"/>
    <m/>
    <m/>
    <s v="ИБП1"/>
    <m/>
    <m/>
    <x v="0"/>
    <x v="2"/>
    <x v="0"/>
    <x v="2"/>
    <x v="0"/>
    <m/>
    <n v="3"/>
    <m/>
    <n v="11"/>
  </r>
  <r>
    <s v="ЩГП-ИБП1 1.1.L2"/>
    <s v="ВРУ/ЩГП"/>
    <m/>
    <m/>
    <s v="ИБП1"/>
    <m/>
    <m/>
    <x v="0"/>
    <x v="2"/>
    <x v="0"/>
    <x v="2"/>
    <x v="0"/>
    <m/>
    <n v="3"/>
    <m/>
    <n v="11"/>
  </r>
  <r>
    <s v="ЩГП-ИБП1 1.1.L3"/>
    <s v="ВРУ/ЩГП"/>
    <m/>
    <m/>
    <s v="ИБП1"/>
    <m/>
    <m/>
    <x v="0"/>
    <x v="2"/>
    <x v="0"/>
    <x v="2"/>
    <x v="0"/>
    <m/>
    <n v="3"/>
    <m/>
    <n v="11"/>
  </r>
  <r>
    <s v="ЩГП-ИБП1 1.N"/>
    <s v="ВРУ/ЩГП"/>
    <m/>
    <m/>
    <s v="ИБП1"/>
    <m/>
    <m/>
    <x v="0"/>
    <x v="2"/>
    <x v="0"/>
    <x v="2"/>
    <x v="0"/>
    <m/>
    <n v="3"/>
    <m/>
    <n v="11"/>
  </r>
  <r>
    <s v="ЩГП-ИБП1 PE"/>
    <s v="ВРУ/ЩГП"/>
    <m/>
    <m/>
    <s v="ИБП1"/>
    <m/>
    <m/>
    <x v="0"/>
    <x v="2"/>
    <x v="0"/>
    <x v="2"/>
    <x v="0"/>
    <m/>
    <n v="3"/>
    <m/>
    <n v="11"/>
  </r>
  <r>
    <m/>
    <m/>
    <m/>
    <m/>
    <m/>
    <m/>
    <m/>
    <x v="1"/>
    <x v="1"/>
    <x v="0"/>
    <x v="1"/>
    <x v="0"/>
    <m/>
    <m/>
    <m/>
    <m/>
  </r>
  <r>
    <s v="ЩГП-ИБП1 к1"/>
    <s v="ВРУ/ЩГП"/>
    <m/>
    <m/>
    <s v="ИБП1"/>
    <m/>
    <m/>
    <x v="3"/>
    <x v="2"/>
    <x v="0"/>
    <x v="2"/>
    <x v="0"/>
    <m/>
    <n v="3"/>
    <m/>
    <n v="11"/>
  </r>
  <r>
    <m/>
    <m/>
    <m/>
    <m/>
    <m/>
    <m/>
    <m/>
    <x v="1"/>
    <x v="1"/>
    <x v="0"/>
    <x v="1"/>
    <x v="0"/>
    <m/>
    <m/>
    <m/>
    <m/>
  </r>
  <r>
    <s v="ЩГП-ЩБП1 1.1.L1"/>
    <s v="ВРУ/ЩГП"/>
    <m/>
    <m/>
    <s v="ЩБП1 "/>
    <m/>
    <m/>
    <x v="0"/>
    <x v="2"/>
    <x v="0"/>
    <x v="3"/>
    <x v="0"/>
    <m/>
    <n v="3"/>
    <m/>
    <n v="10"/>
  </r>
  <r>
    <s v="ЩГП-ЩБП1 1.1.L2"/>
    <s v="ВРУ/ЩГП"/>
    <m/>
    <m/>
    <s v="ЩБП1 "/>
    <m/>
    <m/>
    <x v="0"/>
    <x v="2"/>
    <x v="0"/>
    <x v="3"/>
    <x v="0"/>
    <m/>
    <n v="3"/>
    <m/>
    <n v="10"/>
  </r>
  <r>
    <s v="ЩГП-ЩБП1 1.1.L3"/>
    <s v="ВРУ/ЩГП"/>
    <m/>
    <m/>
    <s v="ЩБП1 "/>
    <m/>
    <m/>
    <x v="0"/>
    <x v="2"/>
    <x v="0"/>
    <x v="3"/>
    <x v="0"/>
    <m/>
    <n v="3"/>
    <m/>
    <n v="10"/>
  </r>
  <r>
    <s v="ЩГП-ЩБП1 1.N"/>
    <s v="ВРУ/ЩГП"/>
    <m/>
    <m/>
    <s v="ЩБП1 "/>
    <m/>
    <m/>
    <x v="0"/>
    <x v="2"/>
    <x v="0"/>
    <x v="3"/>
    <x v="0"/>
    <m/>
    <n v="3"/>
    <m/>
    <n v="10"/>
  </r>
  <r>
    <s v="ЩГП-ЩБП1 PE"/>
    <s v="ВРУ/ЩГП"/>
    <m/>
    <m/>
    <s v="ЩБП1 "/>
    <m/>
    <m/>
    <x v="0"/>
    <x v="2"/>
    <x v="0"/>
    <x v="3"/>
    <x v="0"/>
    <m/>
    <n v="3"/>
    <m/>
    <n v="10"/>
  </r>
  <r>
    <m/>
    <m/>
    <m/>
    <m/>
    <m/>
    <m/>
    <m/>
    <x v="1"/>
    <x v="1"/>
    <x v="0"/>
    <x v="1"/>
    <x v="0"/>
    <m/>
    <m/>
    <m/>
    <m/>
  </r>
  <r>
    <s v="ЩГП-ЭН.К1"/>
    <s v="ВРУ/ЩГП"/>
    <m/>
    <m/>
    <s v="Электронагреватель кондиционера К1"/>
    <m/>
    <m/>
    <x v="4"/>
    <x v="1"/>
    <x v="0"/>
    <x v="4"/>
    <x v="0"/>
    <m/>
    <n v="2"/>
    <m/>
    <n v="9"/>
  </r>
  <r>
    <s v="ЩГП-ЭН.К2/П.К2"/>
    <s v="ВРУ/ЩГП"/>
    <m/>
    <m/>
    <s v="Электронагреватель/_x000d_пароувлажнитель кондиционера К2"/>
    <m/>
    <m/>
    <x v="4"/>
    <x v="1"/>
    <x v="0"/>
    <x v="5"/>
    <x v="0"/>
    <m/>
    <n v="2"/>
    <m/>
    <n v="10"/>
  </r>
  <r>
    <s v="ЩГП-ЭН.К3"/>
    <s v="ВРУ/ЩГП"/>
    <m/>
    <m/>
    <s v="Электронагреватель кондиционера К3"/>
    <m/>
    <m/>
    <x v="4"/>
    <x v="1"/>
    <x v="0"/>
    <x v="6"/>
    <x v="0"/>
    <m/>
    <n v="2"/>
    <m/>
    <n v="11"/>
  </r>
  <r>
    <m/>
    <m/>
    <m/>
    <m/>
    <m/>
    <m/>
    <m/>
    <x v="1"/>
    <x v="1"/>
    <x v="0"/>
    <x v="1"/>
    <x v="0"/>
    <m/>
    <m/>
    <m/>
    <m/>
  </r>
  <r>
    <s v="ЩГП-S1"/>
    <s v="ВРУ/ЩГП"/>
    <m/>
    <m/>
    <s v="Рабочее освещение"/>
    <m/>
    <m/>
    <x v="5"/>
    <x v="1"/>
    <x v="1"/>
    <x v="7"/>
    <x v="2"/>
    <m/>
    <n v="2"/>
    <m/>
    <n v="37"/>
  </r>
  <r>
    <s v="ЩГП-S2"/>
    <s v="ВРУ/ЩГП"/>
    <m/>
    <m/>
    <s v="Наружное освещение"/>
    <m/>
    <m/>
    <x v="5"/>
    <x v="1"/>
    <x v="1"/>
    <x v="8"/>
    <x v="0"/>
    <n v="3"/>
    <n v="2"/>
    <m/>
    <n v="11"/>
  </r>
  <r>
    <s v="ЩГП-ТЗ"/>
    <s v="ВРУ/ЩГП"/>
    <m/>
    <m/>
    <s v="Тепловая завеса"/>
    <m/>
    <m/>
    <x v="6"/>
    <x v="1"/>
    <x v="1"/>
    <x v="8"/>
    <x v="0"/>
    <m/>
    <n v="2"/>
    <m/>
    <n v="8"/>
  </r>
  <r>
    <s v="ЩГП-ЭК1/2/3"/>
    <s v="ВРУ/ЩГП"/>
    <m/>
    <m/>
    <s v="Электроконвекторы ЭК1, ЭК2, ЭК3"/>
    <m/>
    <m/>
    <x v="7"/>
    <x v="1"/>
    <x v="2"/>
    <x v="5"/>
    <x v="0"/>
    <m/>
    <n v="2"/>
    <m/>
    <n v="23.5"/>
  </r>
  <r>
    <s v="ЩГП-ЭК4/5/6"/>
    <s v="ВРУ/ЩГП"/>
    <m/>
    <m/>
    <s v="Электроконвекторы ЭК4, ЭК5, ЭК6"/>
    <m/>
    <m/>
    <x v="7"/>
    <x v="1"/>
    <x v="3"/>
    <x v="5"/>
    <x v="0"/>
    <m/>
    <n v="2"/>
    <m/>
    <n v="37.5"/>
  </r>
  <r>
    <s v="ЩГП-БР1/4"/>
    <s v="ВРУ/ЩГП"/>
    <m/>
    <m/>
    <s v="Розетки бытовые, группы БР1- БР4"/>
    <m/>
    <m/>
    <x v="7"/>
    <x v="1"/>
    <x v="4"/>
    <x v="5"/>
    <x v="0"/>
    <m/>
    <n v="2"/>
    <m/>
    <n v="33"/>
  </r>
  <r>
    <s v="ЩГП-БР5/7"/>
    <s v="ВРУ/ЩГП"/>
    <m/>
    <m/>
    <s v="Розетки бытовые, группы БР5- БР7"/>
    <m/>
    <m/>
    <x v="7"/>
    <x v="1"/>
    <x v="5"/>
    <x v="4"/>
    <x v="0"/>
    <m/>
    <n v="2"/>
    <m/>
    <n v="29.5"/>
  </r>
  <r>
    <s v="ЩГП-ВУ3(ГК)"/>
    <s v="ВРУ/ЩГП"/>
    <m/>
    <m/>
    <s v="Греющий кабель. ВУ-3"/>
    <m/>
    <m/>
    <x v="7"/>
    <x v="0"/>
    <x v="0"/>
    <x v="0"/>
    <x v="0"/>
    <m/>
    <n v="2"/>
    <m/>
    <n v="7"/>
  </r>
  <r>
    <s v="ЩГП-ИБП2 1.1.L1"/>
    <s v="ВРУ/ЩГП"/>
    <m/>
    <m/>
    <s v="ИБП2"/>
    <m/>
    <m/>
    <x v="0"/>
    <x v="2"/>
    <x v="0"/>
    <x v="9"/>
    <x v="0"/>
    <m/>
    <n v="3"/>
    <m/>
    <n v="12"/>
  </r>
  <r>
    <s v="ЩГП-ИБП2 1.1.L2"/>
    <s v="ВРУ/ЩГП"/>
    <m/>
    <m/>
    <s v="ИБП2"/>
    <m/>
    <m/>
    <x v="0"/>
    <x v="2"/>
    <x v="0"/>
    <x v="9"/>
    <x v="0"/>
    <m/>
    <n v="3"/>
    <m/>
    <n v="12"/>
  </r>
  <r>
    <s v="ЩГП-ИБП2 1.1.L3"/>
    <s v="ВРУ/ЩГП"/>
    <m/>
    <m/>
    <s v="ИБП2"/>
    <m/>
    <m/>
    <x v="0"/>
    <x v="2"/>
    <x v="0"/>
    <x v="9"/>
    <x v="0"/>
    <m/>
    <n v="3"/>
    <m/>
    <n v="12"/>
  </r>
  <r>
    <s v="ЩГП-ИБП2 1.N"/>
    <s v="ВРУ/ЩГП"/>
    <m/>
    <m/>
    <s v="ИБП2"/>
    <m/>
    <m/>
    <x v="0"/>
    <x v="2"/>
    <x v="0"/>
    <x v="9"/>
    <x v="0"/>
    <m/>
    <n v="3"/>
    <m/>
    <n v="12"/>
  </r>
  <r>
    <s v="ЩГП-ИБП2 PE"/>
    <s v="ВРУ/ЩГП"/>
    <m/>
    <m/>
    <s v="ИБП2"/>
    <m/>
    <m/>
    <x v="0"/>
    <x v="2"/>
    <x v="0"/>
    <x v="9"/>
    <x v="0"/>
    <m/>
    <n v="3"/>
    <m/>
    <n v="12"/>
  </r>
  <r>
    <s v="ЩГП-ИБП2 к1"/>
    <s v="ВРУ/ЩГП"/>
    <m/>
    <m/>
    <s v="ИБП1"/>
    <m/>
    <m/>
    <x v="3"/>
    <x v="2"/>
    <x v="0"/>
    <x v="9"/>
    <x v="0"/>
    <m/>
    <n v="3"/>
    <m/>
    <n v="12"/>
  </r>
  <r>
    <m/>
    <m/>
    <m/>
    <m/>
    <m/>
    <m/>
    <m/>
    <x v="1"/>
    <x v="1"/>
    <x v="0"/>
    <x v="1"/>
    <x v="0"/>
    <m/>
    <m/>
    <m/>
    <m/>
  </r>
  <r>
    <s v="ЩГП-ЩБП2 1.1.L1"/>
    <s v="ВРУ/ЩГП"/>
    <m/>
    <m/>
    <s v="ЩБП2"/>
    <m/>
    <m/>
    <x v="0"/>
    <x v="1"/>
    <x v="0"/>
    <x v="3"/>
    <x v="0"/>
    <m/>
    <n v="3"/>
    <m/>
    <n v="7.5"/>
  </r>
  <r>
    <s v="ЩГП-ЩБП2 1.1.L2"/>
    <s v="ВРУ/ЩГП"/>
    <m/>
    <m/>
    <s v="ЩБП2"/>
    <m/>
    <m/>
    <x v="0"/>
    <x v="1"/>
    <x v="0"/>
    <x v="3"/>
    <x v="0"/>
    <m/>
    <n v="3"/>
    <m/>
    <n v="7.5"/>
  </r>
  <r>
    <s v="ЩГП-ЩБП2 1.1.L3"/>
    <s v="ВРУ/ЩГП"/>
    <m/>
    <m/>
    <s v="ЩБП2"/>
    <m/>
    <m/>
    <x v="0"/>
    <x v="1"/>
    <x v="0"/>
    <x v="3"/>
    <x v="0"/>
    <m/>
    <n v="3"/>
    <m/>
    <n v="7.5"/>
  </r>
  <r>
    <s v="ЩГП-ЩБП2 1.N"/>
    <s v="ВРУ/ЩГП"/>
    <m/>
    <m/>
    <s v="ЩБП2"/>
    <m/>
    <m/>
    <x v="0"/>
    <x v="1"/>
    <x v="0"/>
    <x v="3"/>
    <x v="0"/>
    <m/>
    <n v="3"/>
    <m/>
    <n v="7.5"/>
  </r>
  <r>
    <s v="ЩГП-ЩБП2 PE"/>
    <s v="ВРУ/ЩГП"/>
    <m/>
    <m/>
    <s v="ЩБП2"/>
    <m/>
    <m/>
    <x v="0"/>
    <x v="1"/>
    <x v="0"/>
    <x v="3"/>
    <x v="0"/>
    <m/>
    <n v="3"/>
    <m/>
    <n v="7.5"/>
  </r>
  <r>
    <m/>
    <m/>
    <m/>
    <m/>
    <m/>
    <m/>
    <m/>
    <x v="1"/>
    <x v="1"/>
    <x v="0"/>
    <x v="1"/>
    <x v="0"/>
    <m/>
    <m/>
    <m/>
    <m/>
  </r>
  <r>
    <s v="ЩГП-ЭН.К4/П.К4"/>
    <s v="ВРУ/ЩГП"/>
    <m/>
    <m/>
    <s v="Электронагреватель/_x000d_пароувлажнитель кондиционера К4"/>
    <m/>
    <m/>
    <x v="4"/>
    <x v="1"/>
    <x v="0"/>
    <x v="10"/>
    <x v="0"/>
    <m/>
    <n v="2"/>
    <m/>
    <n v="12"/>
  </r>
  <r>
    <s v="ЩГП-ЭН.К5"/>
    <s v="ВРУ/ЩГП"/>
    <m/>
    <m/>
    <s v="Электронагреватель кондиционера К5"/>
    <m/>
    <m/>
    <x v="4"/>
    <x v="1"/>
    <x v="0"/>
    <x v="11"/>
    <x v="0"/>
    <m/>
    <n v="2"/>
    <m/>
    <n v="13"/>
  </r>
  <r>
    <s v="ЩГП-ЭН.К6/П.К6"/>
    <s v="ВРУ/ЩГП"/>
    <m/>
    <m/>
    <s v="Электронагреватель/_x000d_пароувлажнитель кондиционера К6"/>
    <m/>
    <m/>
    <x v="4"/>
    <x v="1"/>
    <x v="0"/>
    <x v="12"/>
    <x v="0"/>
    <m/>
    <n v="2"/>
    <m/>
    <n v="15"/>
  </r>
  <r>
    <m/>
    <m/>
    <m/>
    <m/>
    <m/>
    <m/>
    <m/>
    <x v="1"/>
    <x v="1"/>
    <x v="0"/>
    <x v="1"/>
    <x v="0"/>
    <m/>
    <m/>
    <m/>
    <m/>
  </r>
  <r>
    <s v="ЩГП-ЩСН ДГУ"/>
    <s v="ВРУ/ЩГП"/>
    <m/>
    <m/>
    <s v="Щит ВУ-3. Питание ЩСН ДГУ"/>
    <m/>
    <m/>
    <x v="8"/>
    <x v="0"/>
    <x v="0"/>
    <x v="0"/>
    <x v="0"/>
    <m/>
    <n v="3"/>
    <m/>
    <n v="8"/>
  </r>
  <r>
    <s v="ЩГП-ДГУ к1"/>
    <s v="ВРУ/ЩГП"/>
    <m/>
    <m/>
    <s v="Щит ВУ-3 Сигнальный кабель к ДГУ"/>
    <m/>
    <m/>
    <x v="9"/>
    <x v="0"/>
    <x v="0"/>
    <x v="0"/>
    <x v="0"/>
    <m/>
    <n v="3"/>
    <m/>
    <n v="8"/>
  </r>
  <r>
    <m/>
    <m/>
    <m/>
    <m/>
    <m/>
    <m/>
    <m/>
    <x v="1"/>
    <x v="1"/>
    <x v="0"/>
    <x v="1"/>
    <x v="0"/>
    <m/>
    <m/>
    <m/>
    <m/>
  </r>
  <r>
    <s v="ЩГП-ПЭСПЗ.к.1"/>
    <s v="ВРУ/ЩГП"/>
    <m/>
    <m/>
    <s v="ПЭСПЗ"/>
    <m/>
    <m/>
    <x v="10"/>
    <x v="1"/>
    <x v="0"/>
    <x v="8"/>
    <x v="0"/>
    <m/>
    <n v="2.5"/>
    <m/>
    <n v="6.5"/>
  </r>
  <r>
    <s v="ЩГП-ПЭСПЗ.к.2"/>
    <s v="ВРУ/ЩГП"/>
    <m/>
    <m/>
    <s v="ПЭСПЗ"/>
    <m/>
    <m/>
    <x v="10"/>
    <x v="1"/>
    <x v="0"/>
    <x v="8"/>
    <x v="0"/>
    <m/>
    <n v="2.5"/>
    <m/>
    <n v="6.5"/>
  </r>
  <r>
    <m/>
    <m/>
    <m/>
    <m/>
    <m/>
    <m/>
    <m/>
    <x v="1"/>
    <x v="1"/>
    <x v="0"/>
    <x v="1"/>
    <x v="0"/>
    <m/>
    <m/>
    <m/>
    <m/>
  </r>
  <r>
    <s v="ИБП1-АКБ к1"/>
    <s v="ИБП1"/>
    <m/>
    <m/>
    <s v="АКБ1"/>
    <m/>
    <m/>
    <x v="11"/>
    <x v="1"/>
    <x v="0"/>
    <x v="13"/>
    <x v="0"/>
    <m/>
    <n v="5"/>
    <m/>
    <n v="7"/>
  </r>
  <r>
    <s v="ИБП2-АКБ к2"/>
    <s v="ИБП2"/>
    <m/>
    <m/>
    <s v="АКБ2"/>
    <m/>
    <m/>
    <x v="11"/>
    <x v="1"/>
    <x v="0"/>
    <x v="13"/>
    <x v="0"/>
    <m/>
    <n v="5"/>
    <m/>
    <n v="7"/>
  </r>
  <r>
    <m/>
    <m/>
    <m/>
    <m/>
    <m/>
    <m/>
    <m/>
    <x v="1"/>
    <x v="1"/>
    <x v="0"/>
    <x v="1"/>
    <x v="0"/>
    <m/>
    <m/>
    <m/>
    <m/>
  </r>
  <r>
    <s v="ИБП1-АКБ1 BAT+"/>
    <s v="ИБП1"/>
    <m/>
    <m/>
    <s v="АКБ1"/>
    <m/>
    <m/>
    <x v="0"/>
    <x v="1"/>
    <x v="0"/>
    <x v="13"/>
    <x v="0"/>
    <m/>
    <n v="5"/>
    <m/>
    <n v="7"/>
  </r>
  <r>
    <s v="ИБП1-АКБ1 BAT-"/>
    <s v="ИБП1"/>
    <m/>
    <m/>
    <s v="АКБ1"/>
    <m/>
    <m/>
    <x v="0"/>
    <x v="1"/>
    <x v="0"/>
    <x v="13"/>
    <x v="0"/>
    <m/>
    <n v="5"/>
    <m/>
    <n v="7"/>
  </r>
  <r>
    <m/>
    <m/>
    <m/>
    <m/>
    <m/>
    <m/>
    <m/>
    <x v="1"/>
    <x v="1"/>
    <x v="0"/>
    <x v="1"/>
    <x v="0"/>
    <m/>
    <m/>
    <m/>
    <m/>
  </r>
  <r>
    <s v="ИБП2-АКБ2 BAT+"/>
    <s v="ИБП2"/>
    <m/>
    <m/>
    <s v="АКБ2"/>
    <m/>
    <m/>
    <x v="0"/>
    <x v="1"/>
    <x v="0"/>
    <x v="13"/>
    <x v="0"/>
    <m/>
    <n v="5"/>
    <m/>
    <n v="7"/>
  </r>
  <r>
    <s v="ИБП2-АКБ2 BAT-"/>
    <s v="ИБП2"/>
    <m/>
    <m/>
    <s v="АКБ2"/>
    <m/>
    <m/>
    <x v="0"/>
    <x v="1"/>
    <x v="0"/>
    <x v="13"/>
    <x v="0"/>
    <m/>
    <n v="5"/>
    <m/>
    <n v="7"/>
  </r>
  <r>
    <s v="ЩБП1-ТШ1.А"/>
    <s v="ЩБП1"/>
    <m/>
    <m/>
    <s v="Стойка ТШ1. Блок распределения питания А"/>
    <m/>
    <m/>
    <x v="4"/>
    <x v="1"/>
    <x v="0"/>
    <x v="14"/>
    <x v="0"/>
    <m/>
    <n v="2"/>
    <m/>
    <n v="8"/>
  </r>
  <r>
    <s v="ЩБП1-ТШ2.А"/>
    <s v="ЩБП1"/>
    <m/>
    <m/>
    <s v="Стойка ТШ2. Блок распределения питания А"/>
    <m/>
    <m/>
    <x v="4"/>
    <x v="1"/>
    <x v="0"/>
    <x v="4"/>
    <x v="0"/>
    <m/>
    <n v="2"/>
    <m/>
    <n v="9"/>
  </r>
  <r>
    <s v="ЩБП1-ТШ3.А"/>
    <s v="ЩБП1"/>
    <m/>
    <m/>
    <s v="Стойка ТШ3. Блок распределения питания А"/>
    <m/>
    <m/>
    <x v="4"/>
    <x v="1"/>
    <x v="0"/>
    <x v="15"/>
    <x v="0"/>
    <m/>
    <n v="2"/>
    <m/>
    <n v="9.5"/>
  </r>
  <r>
    <s v="ЩБП1-ТШ4.А"/>
    <s v="ЩБП1"/>
    <m/>
    <m/>
    <s v="Стойка ТШ4. Блок распределения питания А"/>
    <m/>
    <m/>
    <x v="4"/>
    <x v="1"/>
    <x v="0"/>
    <x v="16"/>
    <x v="0"/>
    <m/>
    <n v="2"/>
    <m/>
    <n v="10.5"/>
  </r>
  <r>
    <s v="ЩБП1-ТШ5.А"/>
    <s v="ЩБП1"/>
    <m/>
    <m/>
    <s v="Стойка ТШ5. Блок распределения питания А"/>
    <m/>
    <m/>
    <x v="4"/>
    <x v="1"/>
    <x v="0"/>
    <x v="17"/>
    <x v="0"/>
    <m/>
    <n v="2"/>
    <m/>
    <n v="11.5"/>
  </r>
  <r>
    <s v="ЩБП1-ТШ6.А"/>
    <s v="ЩБП1"/>
    <m/>
    <m/>
    <s v="Стойка ТШ6. Блок распределения питания А"/>
    <m/>
    <m/>
    <x v="4"/>
    <x v="1"/>
    <x v="0"/>
    <x v="10"/>
    <x v="0"/>
    <m/>
    <n v="2"/>
    <m/>
    <n v="12"/>
  </r>
  <r>
    <s v="ЩБП1-ТШ7.А"/>
    <s v="ЩБП1"/>
    <m/>
    <m/>
    <s v="Стойка ТШ7. Блок распределения питания А"/>
    <m/>
    <m/>
    <x v="4"/>
    <x v="1"/>
    <x v="0"/>
    <x v="18"/>
    <x v="0"/>
    <m/>
    <n v="2"/>
    <m/>
    <n v="12.5"/>
  </r>
  <r>
    <s v="ЩБП1-ТШ8.А"/>
    <s v="ЩБП1"/>
    <m/>
    <m/>
    <s v="Стойка ТШ8. Блок распределения питания А"/>
    <m/>
    <m/>
    <x v="4"/>
    <x v="1"/>
    <x v="0"/>
    <x v="19"/>
    <x v="0"/>
    <m/>
    <n v="2"/>
    <m/>
    <n v="13.5"/>
  </r>
  <r>
    <s v="ЩБП1-ТШ9.А"/>
    <s v="ЩБП1"/>
    <m/>
    <m/>
    <s v="Стойка ТШ9. Блок распределения питания А"/>
    <m/>
    <m/>
    <x v="4"/>
    <x v="1"/>
    <x v="0"/>
    <x v="20"/>
    <x v="0"/>
    <m/>
    <n v="2"/>
    <m/>
    <n v="14"/>
  </r>
  <r>
    <s v="ЩБП1-ТШ10.А"/>
    <s v="ЩБП1"/>
    <m/>
    <m/>
    <s v="Стойка ТШ10. Блок распределения питания А"/>
    <m/>
    <m/>
    <x v="4"/>
    <x v="1"/>
    <x v="0"/>
    <x v="21"/>
    <x v="0"/>
    <m/>
    <n v="2"/>
    <m/>
    <n v="15.5"/>
  </r>
  <r>
    <s v="ЩБП1-К1.1"/>
    <s v="ЩБП1"/>
    <m/>
    <m/>
    <s v="Внутренний блок кондиционера К1.1"/>
    <m/>
    <m/>
    <x v="12"/>
    <x v="1"/>
    <x v="0"/>
    <x v="9"/>
    <x v="0"/>
    <m/>
    <n v="2"/>
    <m/>
    <n v="8.5"/>
  </r>
  <r>
    <s v="К1.1-К1.2"/>
    <s v="Внутренний блок кондиционера К1.1"/>
    <m/>
    <m/>
    <s v="Наружный блок кондиционера К1.2"/>
    <m/>
    <m/>
    <x v="13"/>
    <x v="1"/>
    <x v="0"/>
    <x v="22"/>
    <x v="0"/>
    <n v="5"/>
    <n v="2"/>
    <m/>
    <n v="12"/>
  </r>
  <r>
    <s v="ЩБП1-К2.1"/>
    <s v="ЩБП1"/>
    <m/>
    <m/>
    <s v="Внутренний блок кондиционера К2.1"/>
    <m/>
    <m/>
    <x v="12"/>
    <x v="1"/>
    <x v="0"/>
    <x v="15"/>
    <x v="0"/>
    <m/>
    <n v="2"/>
    <m/>
    <n v="9.5"/>
  </r>
  <r>
    <s v="К2.1-К2.2"/>
    <s v="Внутренний блок кондиционера К2.1"/>
    <m/>
    <m/>
    <s v="Наружный блок кондиционера К2.2"/>
    <m/>
    <m/>
    <x v="13"/>
    <x v="1"/>
    <x v="0"/>
    <x v="22"/>
    <x v="0"/>
    <n v="5"/>
    <n v="2"/>
    <m/>
    <n v="12"/>
  </r>
  <r>
    <s v="ЩБП1-К3.1"/>
    <s v="ЩБП1"/>
    <m/>
    <m/>
    <s v="Внутренний блок кондиционера К3.1"/>
    <m/>
    <m/>
    <x v="12"/>
    <x v="1"/>
    <x v="0"/>
    <x v="16"/>
    <x v="0"/>
    <m/>
    <n v="2"/>
    <m/>
    <n v="10.5"/>
  </r>
  <r>
    <s v="К3.1-К3.2"/>
    <s v="Внутренний блок кондиционера К3.1"/>
    <m/>
    <m/>
    <s v="Наружный блок кондиционера К3.2"/>
    <m/>
    <m/>
    <x v="13"/>
    <x v="1"/>
    <x v="0"/>
    <x v="22"/>
    <x v="0"/>
    <n v="5"/>
    <n v="2"/>
    <m/>
    <n v="12"/>
  </r>
  <r>
    <s v="ЩБП1-К4.1"/>
    <s v="ЩБП1"/>
    <m/>
    <m/>
    <s v="Внутренний блок кондиционера К4.1"/>
    <m/>
    <m/>
    <x v="12"/>
    <x v="1"/>
    <x v="0"/>
    <x v="18"/>
    <x v="0"/>
    <m/>
    <n v="2"/>
    <m/>
    <n v="12.5"/>
  </r>
  <r>
    <s v="К4.1-К4.2"/>
    <s v="Внутренний блок кондиционера К4.1"/>
    <m/>
    <m/>
    <s v="Наружный блок кондиционера К4.2"/>
    <m/>
    <m/>
    <x v="13"/>
    <x v="1"/>
    <x v="0"/>
    <x v="22"/>
    <x v="0"/>
    <n v="5"/>
    <n v="2"/>
    <m/>
    <n v="12"/>
  </r>
  <r>
    <s v="ЩБП1-К5.1"/>
    <s v="ЩБП1"/>
    <m/>
    <m/>
    <s v="Внутренний блок кондиционера К5.1"/>
    <m/>
    <m/>
    <x v="12"/>
    <x v="1"/>
    <x v="0"/>
    <x v="19"/>
    <x v="0"/>
    <m/>
    <n v="2"/>
    <m/>
    <n v="13.5"/>
  </r>
  <r>
    <s v="К5.1-К5.2"/>
    <s v="Внутренний блок кондиционера К5.1"/>
    <m/>
    <m/>
    <s v="Наружный блок кондиционера К5.2"/>
    <m/>
    <m/>
    <x v="13"/>
    <x v="1"/>
    <x v="0"/>
    <x v="22"/>
    <x v="0"/>
    <n v="5"/>
    <n v="2"/>
    <m/>
    <n v="12"/>
  </r>
  <r>
    <s v="ЩБП1-К6.1"/>
    <s v="ЩБП1"/>
    <m/>
    <m/>
    <s v="Внутренний блок кондиционера К6.1"/>
    <m/>
    <m/>
    <x v="12"/>
    <x v="1"/>
    <x v="0"/>
    <x v="23"/>
    <x v="0"/>
    <m/>
    <n v="2"/>
    <m/>
    <n v="14.5"/>
  </r>
  <r>
    <s v="К6.1-К6.2"/>
    <s v="Внутренний блок кондиционера К6.1"/>
    <m/>
    <m/>
    <s v="Наружный блок кондиционера К6.2"/>
    <m/>
    <m/>
    <x v="13"/>
    <x v="1"/>
    <x v="0"/>
    <x v="22"/>
    <x v="0"/>
    <n v="5"/>
    <n v="2"/>
    <m/>
    <n v="12"/>
  </r>
  <r>
    <m/>
    <m/>
    <m/>
    <m/>
    <m/>
    <m/>
    <m/>
    <x v="1"/>
    <x v="1"/>
    <x v="0"/>
    <x v="1"/>
    <x v="0"/>
    <m/>
    <m/>
    <m/>
    <m/>
  </r>
  <r>
    <s v="ЩБП1-ЩГП/БП"/>
    <s v="ВРУ/ЩГП"/>
    <m/>
    <m/>
    <s v="ЩГП/БП"/>
    <m/>
    <m/>
    <x v="14"/>
    <x v="1"/>
    <x v="0"/>
    <x v="13"/>
    <x v="0"/>
    <m/>
    <n v="3"/>
    <m/>
    <n v="5"/>
  </r>
  <r>
    <s v="ЩБП1-ЩАУ/БП"/>
    <s v="ВРУ/ЩГП"/>
    <m/>
    <m/>
    <s v="ЩАУ/БП"/>
    <m/>
    <m/>
    <x v="14"/>
    <x v="1"/>
    <x v="0"/>
    <x v="13"/>
    <x v="0"/>
    <m/>
    <n v="3"/>
    <m/>
    <n v="5"/>
  </r>
  <r>
    <m/>
    <m/>
    <m/>
    <m/>
    <m/>
    <m/>
    <m/>
    <x v="1"/>
    <x v="1"/>
    <x v="0"/>
    <x v="1"/>
    <x v="0"/>
    <m/>
    <m/>
    <m/>
    <m/>
  </r>
  <r>
    <s v="ЩБП2-ТШ1.В"/>
    <s v="ЩБП2"/>
    <m/>
    <m/>
    <s v="Стойка ТШ1. Блок распределения питания В"/>
    <m/>
    <m/>
    <x v="4"/>
    <x v="1"/>
    <x v="0"/>
    <x v="3"/>
    <x v="0"/>
    <m/>
    <n v="2"/>
    <m/>
    <n v="6.5"/>
  </r>
  <r>
    <s v="ЩБП2-ТШ2.В"/>
    <s v="ЩБП2"/>
    <m/>
    <m/>
    <s v="Стойка ТШ2. Блок распределения питания В"/>
    <m/>
    <m/>
    <x v="4"/>
    <x v="1"/>
    <x v="0"/>
    <x v="2"/>
    <x v="0"/>
    <m/>
    <n v="2"/>
    <m/>
    <n v="7.5"/>
  </r>
  <r>
    <s v="ЩБП2-ТШ3.В"/>
    <s v="ЩБП2"/>
    <m/>
    <m/>
    <s v="Стойка ТШ3. Блок распределения питания В"/>
    <m/>
    <m/>
    <x v="4"/>
    <x v="1"/>
    <x v="0"/>
    <x v="14"/>
    <x v="0"/>
    <m/>
    <n v="2"/>
    <m/>
    <n v="8"/>
  </r>
  <r>
    <s v="ЩБП2-ТШ4.В"/>
    <s v="ЩБП2"/>
    <m/>
    <m/>
    <s v="Стойка ТШ4. Блок распределения питания В"/>
    <m/>
    <m/>
    <x v="4"/>
    <x v="1"/>
    <x v="0"/>
    <x v="4"/>
    <x v="0"/>
    <m/>
    <n v="2"/>
    <m/>
    <n v="9"/>
  </r>
  <r>
    <s v="ЩБП2-ТШ5.В"/>
    <s v="ЩБП2"/>
    <m/>
    <m/>
    <s v="Стойка ТШ5. Блок распределения питания В"/>
    <m/>
    <m/>
    <x v="4"/>
    <x v="1"/>
    <x v="0"/>
    <x v="5"/>
    <x v="0"/>
    <m/>
    <n v="2"/>
    <m/>
    <n v="10"/>
  </r>
  <r>
    <s v="ЩБП2-ТШ6.В"/>
    <s v="ЩБП2"/>
    <m/>
    <m/>
    <s v="Стойка ТШ6. Блок распределения питания В"/>
    <m/>
    <m/>
    <x v="4"/>
    <x v="1"/>
    <x v="0"/>
    <x v="16"/>
    <x v="0"/>
    <m/>
    <n v="2"/>
    <m/>
    <n v="10.5"/>
  </r>
  <r>
    <s v="ЩБП2-ТШ7.В"/>
    <s v="ЩБП2"/>
    <m/>
    <m/>
    <s v="Стойка ТШ7. Блок распределения питания В"/>
    <m/>
    <m/>
    <x v="4"/>
    <x v="1"/>
    <x v="0"/>
    <x v="6"/>
    <x v="0"/>
    <m/>
    <n v="2"/>
    <m/>
    <n v="11"/>
  </r>
  <r>
    <s v="ЩБП2-ТШ8.В"/>
    <s v="ЩБП2"/>
    <m/>
    <m/>
    <s v="Стойка ТШ8. Блок распределения питания В"/>
    <m/>
    <m/>
    <x v="4"/>
    <x v="1"/>
    <x v="0"/>
    <x v="10"/>
    <x v="0"/>
    <m/>
    <n v="2"/>
    <m/>
    <n v="12"/>
  </r>
  <r>
    <s v="ЩБП2-ТШ9.В"/>
    <s v="ЩБП2"/>
    <m/>
    <m/>
    <s v="Стойка ТШ9. Блок распределения питания В"/>
    <m/>
    <m/>
    <x v="4"/>
    <x v="1"/>
    <x v="0"/>
    <x v="18"/>
    <x v="0"/>
    <m/>
    <n v="2"/>
    <m/>
    <n v="12.5"/>
  </r>
  <r>
    <s v="ЩБП2-ТШ10.В"/>
    <s v="ЩБП2"/>
    <m/>
    <m/>
    <s v="Стойка ТШ10. Блок распределения питания В"/>
    <m/>
    <m/>
    <x v="4"/>
    <x v="1"/>
    <x v="0"/>
    <x v="20"/>
    <x v="0"/>
    <m/>
    <n v="2"/>
    <m/>
    <n v="14"/>
  </r>
  <r>
    <s v="ЩБП2-К1.1"/>
    <s v="ЩБП2"/>
    <m/>
    <m/>
    <s v="Внутренний блок кондиционера К1.1"/>
    <m/>
    <m/>
    <x v="12"/>
    <x v="1"/>
    <x v="0"/>
    <x v="22"/>
    <x v="0"/>
    <m/>
    <n v="2"/>
    <m/>
    <n v="7"/>
  </r>
  <r>
    <s v="ЩБП2-К2.1"/>
    <s v="ЩБП2"/>
    <m/>
    <m/>
    <s v="Внутренний блок кондиционера К2.1"/>
    <m/>
    <m/>
    <x v="12"/>
    <x v="1"/>
    <x v="0"/>
    <x v="14"/>
    <x v="0"/>
    <m/>
    <n v="2"/>
    <m/>
    <n v="8"/>
  </r>
  <r>
    <s v="ЩБП2-К3.1"/>
    <s v="ЩБП2"/>
    <m/>
    <m/>
    <s v="Внутренний блок кондиционера К3.1"/>
    <m/>
    <m/>
    <x v="12"/>
    <x v="1"/>
    <x v="0"/>
    <x v="4"/>
    <x v="0"/>
    <m/>
    <n v="2"/>
    <m/>
    <n v="9"/>
  </r>
  <r>
    <s v="ЩБП2-К4.1"/>
    <s v="ЩБП2"/>
    <m/>
    <m/>
    <s v="Внутренний блок кондиционера К4.1"/>
    <m/>
    <m/>
    <x v="12"/>
    <x v="1"/>
    <x v="0"/>
    <x v="6"/>
    <x v="0"/>
    <m/>
    <n v="2"/>
    <m/>
    <n v="11"/>
  </r>
  <r>
    <s v="ЩБП2-К5.1"/>
    <s v="ЩБП2"/>
    <m/>
    <m/>
    <s v="Внутренний блок кондиционера К5.1"/>
    <m/>
    <m/>
    <x v="12"/>
    <x v="1"/>
    <x v="0"/>
    <x v="10"/>
    <x v="0"/>
    <m/>
    <n v="2"/>
    <m/>
    <n v="12"/>
  </r>
  <r>
    <s v="ЩБП2-К6.1"/>
    <s v="ЩБП2"/>
    <m/>
    <m/>
    <s v="Внутренний блок кондиционера К6.1"/>
    <m/>
    <m/>
    <x v="12"/>
    <x v="1"/>
    <x v="0"/>
    <x v="11"/>
    <x v="0"/>
    <m/>
    <n v="2"/>
    <m/>
    <n v="13"/>
  </r>
  <r>
    <m/>
    <m/>
    <m/>
    <m/>
    <m/>
    <m/>
    <m/>
    <x v="1"/>
    <x v="1"/>
    <x v="0"/>
    <x v="1"/>
    <x v="0"/>
    <m/>
    <m/>
    <m/>
    <m/>
  </r>
  <r>
    <s v="ПЭСПЗ/G1"/>
    <s v="ПЭСПЗ"/>
    <m/>
    <m/>
    <s v="МИП-24 исп.20. ШПС"/>
    <m/>
    <m/>
    <x v="15"/>
    <x v="1"/>
    <x v="0"/>
    <x v="8"/>
    <x v="0"/>
    <m/>
    <n v="2"/>
    <m/>
    <n v="6"/>
  </r>
  <r>
    <s v="ПЭСПЗ/G2"/>
    <s v="ПЭСПЗ"/>
    <m/>
    <m/>
    <s v="МИП-24 исп.20. ШПС"/>
    <m/>
    <m/>
    <x v="15"/>
    <x v="1"/>
    <x v="0"/>
    <x v="3"/>
    <x v="0"/>
    <m/>
    <n v="2"/>
    <m/>
    <n v="6.5"/>
  </r>
  <r>
    <s v="ПЭСПЗ/G3"/>
    <s v="ПЭСПЗ"/>
    <m/>
    <m/>
    <s v="МИП-12 исп.20. ШТСО"/>
    <m/>
    <m/>
    <x v="15"/>
    <x v="1"/>
    <x v="0"/>
    <x v="24"/>
    <x v="0"/>
    <m/>
    <n v="2"/>
    <m/>
    <n v="5.5"/>
  </r>
  <r>
    <s v="ПЭСПЗ/ARK1"/>
    <s v="ПЭСПЗ"/>
    <m/>
    <m/>
    <s v="ППКУП «Сириус»"/>
    <m/>
    <m/>
    <x v="15"/>
    <x v="1"/>
    <x v="1"/>
    <x v="22"/>
    <x v="0"/>
    <m/>
    <n v="2"/>
    <m/>
    <n v="9"/>
  </r>
  <r>
    <s v="ПЭСПЗ/SA"/>
    <s v="ПЭСПЗ"/>
    <m/>
    <m/>
    <s v="Аварийное освещение безопасности (8хCenter)"/>
    <m/>
    <m/>
    <x v="16"/>
    <x v="1"/>
    <x v="0"/>
    <x v="1"/>
    <x v="3"/>
    <n v="2"/>
    <n v="2"/>
    <m/>
    <n v="36"/>
  </r>
  <r>
    <m/>
    <m/>
    <m/>
    <m/>
    <s v="Линия к выключателю SA. Аварийное освещение безопасности "/>
    <m/>
    <m/>
    <x v="17"/>
    <x v="1"/>
    <x v="1"/>
    <x v="1"/>
    <x v="0"/>
    <m/>
    <n v="2"/>
    <m/>
    <n v="4"/>
  </r>
  <r>
    <m/>
    <m/>
    <m/>
    <m/>
    <m/>
    <m/>
    <m/>
    <x v="1"/>
    <x v="1"/>
    <x v="0"/>
    <x v="1"/>
    <x v="0"/>
    <m/>
    <m/>
    <m/>
    <m/>
  </r>
  <r>
    <m/>
    <s v="ст. полоса от наружного контура заземления"/>
    <m/>
    <m/>
    <s v="Шина PE ВРУ/ЩГП"/>
    <m/>
    <m/>
    <x v="18"/>
    <x v="1"/>
    <x v="0"/>
    <x v="1"/>
    <x v="0"/>
    <m/>
    <n v="2"/>
    <n v="3"/>
    <n v="5"/>
  </r>
  <r>
    <m/>
    <s v="Шина PE ВРУ/ЩГП"/>
    <m/>
    <m/>
    <s v="Опорный узел заземления ОУЗ-1_x000d_ (технологический отсек)"/>
    <m/>
    <m/>
    <x v="18"/>
    <x v="1"/>
    <x v="0"/>
    <x v="13"/>
    <x v="0"/>
    <m/>
    <n v="2"/>
    <m/>
    <n v="4"/>
  </r>
  <r>
    <m/>
    <s v="Шина PE ВРУ/ЩГП"/>
    <m/>
    <m/>
    <s v="Опорный узел заземления ОУЗ-2_x000d_ (аппаратный зал)"/>
    <m/>
    <m/>
    <x v="18"/>
    <x v="1"/>
    <x v="0"/>
    <x v="5"/>
    <x v="0"/>
    <m/>
    <n v="2"/>
    <m/>
    <n v="10"/>
  </r>
  <r>
    <m/>
    <s v="Шина PE ВРУ/ЩГП"/>
    <m/>
    <m/>
    <s v="Опорный узел заземления ОУЗ-3_x000d_(аппаратный зал)"/>
    <m/>
    <m/>
    <x v="18"/>
    <x v="1"/>
    <x v="0"/>
    <x v="25"/>
    <x v="0"/>
    <m/>
    <n v="2"/>
    <m/>
    <n v="16"/>
  </r>
  <r>
    <m/>
    <s v="Шина PE ВРУ/ЩГП"/>
    <m/>
    <m/>
    <s v="Корпус стеллажа АКБ1"/>
    <m/>
    <m/>
    <x v="18"/>
    <x v="1"/>
    <x v="0"/>
    <x v="14"/>
    <x v="0"/>
    <m/>
    <n v="3"/>
    <m/>
    <n v="9"/>
  </r>
  <r>
    <m/>
    <s v="Шина PE ВРУ/ЩГП"/>
    <m/>
    <m/>
    <s v="Корпус стеллажа АКБ2"/>
    <m/>
    <m/>
    <x v="18"/>
    <x v="1"/>
    <x v="0"/>
    <x v="4"/>
    <x v="0"/>
    <m/>
    <n v="3"/>
    <m/>
    <n v="10"/>
  </r>
  <r>
    <m/>
    <m/>
    <m/>
    <m/>
    <m/>
    <m/>
    <m/>
    <x v="1"/>
    <x v="1"/>
    <x v="0"/>
    <x v="1"/>
    <x v="0"/>
    <m/>
    <m/>
    <m/>
    <m/>
  </r>
  <r>
    <m/>
    <s v="Дополнительная система заземления и уравн. потенциалов "/>
    <m/>
    <m/>
    <s v="Корпуса оборудования, лотки, металлоконструкции (внутри МЦОД)"/>
    <m/>
    <m/>
    <x v="19"/>
    <x v="1"/>
    <x v="0"/>
    <x v="26"/>
    <x v="0"/>
    <m/>
    <n v="40"/>
    <m/>
    <n v="220"/>
  </r>
  <r>
    <m/>
    <s v="Дополнительная система заземления и уравн. потенциалов "/>
    <m/>
    <m/>
    <s v="Корпуса оборудования, лотки, металлоконструкции (снаружи МЦОД)"/>
    <m/>
    <m/>
    <x v="20"/>
    <x v="1"/>
    <x v="0"/>
    <x v="1"/>
    <x v="0"/>
    <m/>
    <m/>
    <n v="30"/>
    <n v="30"/>
  </r>
  <r>
    <m/>
    <s v="Дополнительная система заземления и уравн. потенциалов"/>
    <m/>
    <m/>
    <s v="Корпуса оборудования установленного внутри телекоммуникационных стоек"/>
    <m/>
    <m/>
    <x v="21"/>
    <x v="1"/>
    <x v="0"/>
    <x v="1"/>
    <x v="0"/>
    <m/>
    <n v="135"/>
    <m/>
    <n v="135"/>
  </r>
  <r>
    <s v="ЩГП-S2/BL"/>
    <s v="ВРУ/ЩГП"/>
    <m/>
    <m/>
    <s v="К фотореле (BL) наружного освещения"/>
    <m/>
    <m/>
    <x v="9"/>
    <x v="1"/>
    <x v="1"/>
    <x v="8"/>
    <x v="0"/>
    <n v="2"/>
    <n v="2"/>
    <m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8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E26" firstHeaderRow="0" firstDataRow="1" firstDataCol="1"/>
  <pivotFields count="16">
    <pivotField showAll="0"/>
    <pivotField showAll="0"/>
    <pivotField showAll="0"/>
    <pivotField showAll="0"/>
    <pivotField showAll="0"/>
    <pivotField showAll="0"/>
    <pivotField showAll="0"/>
    <pivotField axis="axisRow" showAll="0">
      <items count="23">
        <item x="11"/>
        <item x="2"/>
        <item x="5"/>
        <item x="17"/>
        <item x="15"/>
        <item x="16"/>
        <item x="0"/>
        <item x="14"/>
        <item x="7"/>
        <item x="6"/>
        <item x="13"/>
        <item x="4"/>
        <item x="8"/>
        <item x="12"/>
        <item x="3"/>
        <item x="9"/>
        <item x="10"/>
        <item x="20"/>
        <item x="21"/>
        <item x="18"/>
        <item x="19"/>
        <item x="1"/>
        <item t="default"/>
      </items>
    </pivotField>
    <pivotField dataField="1" showAll="0">
      <items count="4">
        <item x="2"/>
        <item x="0"/>
        <item x="1"/>
        <item t="default"/>
      </items>
    </pivotField>
    <pivotField dataField="1" showAll="0">
      <items count="7">
        <item x="1"/>
        <item x="2"/>
        <item x="5"/>
        <item x="4"/>
        <item x="3"/>
        <item x="0"/>
        <item t="default"/>
      </items>
    </pivotField>
    <pivotField dataField="1" showAll="0">
      <items count="28">
        <item x="0"/>
        <item x="13"/>
        <item x="7"/>
        <item x="24"/>
        <item x="8"/>
        <item x="3"/>
        <item x="22"/>
        <item x="2"/>
        <item x="14"/>
        <item x="9"/>
        <item x="4"/>
        <item x="15"/>
        <item x="5"/>
        <item x="16"/>
        <item x="6"/>
        <item x="17"/>
        <item x="10"/>
        <item x="18"/>
        <item x="11"/>
        <item x="19"/>
        <item x="20"/>
        <item x="23"/>
        <item x="12"/>
        <item x="21"/>
        <item x="25"/>
        <item x="26"/>
        <item x="1"/>
        <item t="default"/>
      </items>
    </pivotField>
    <pivotField dataField="1" showAll="0">
      <items count="5">
        <item x="1"/>
        <item x="2"/>
        <item x="3"/>
        <item x="0"/>
        <item t="default"/>
      </items>
    </pivotField>
    <pivotField showAll="0"/>
    <pivotField showAll="0"/>
    <pivotField showAll="0"/>
    <pivotField showAll="0"/>
  </pivotFields>
  <rowFields count="1">
    <field x="7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Сумма по полю в " fld="8" baseField="7" baseItem="6"/>
    <dataField name="Сумма по полю в кабель-" fld="9" baseField="7" baseItem="6"/>
    <dataField name="Сумма по полю в провол. " fld="10" baseField="7" baseItem="6"/>
    <dataField name="Сумма по полю в трубе " fld="11" baseField="7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Таблица2" displayName="Таблица2" ref="A5:P157" totalsRowShown="0" headerRowDxfId="0" dataDxfId="1" tableBorderDxfId="18">
  <autoFilter ref="A5:P157"/>
  <tableColumns count="16">
    <tableColumn id="1" name="Столбец1" dataDxfId="17"/>
    <tableColumn id="2" name="Столбец2" dataDxfId="16"/>
    <tableColumn id="3" name="Столбец3" dataDxfId="15"/>
    <tableColumn id="4" name="Столбец4" dataDxfId="14"/>
    <tableColumn id="5" name="Столбец5" dataDxfId="13"/>
    <tableColumn id="6" name="Столбец6" dataDxfId="12"/>
    <tableColumn id="7" name="Столбец7" dataDxfId="11"/>
    <tableColumn id="8" name="Марка кабеля" dataDxfId="10"/>
    <tableColumn id="9" name="в _x000d_сплошном_x000d_ лотке" dataDxfId="9"/>
    <tableColumn id="10" name="в кабель-_x000d_канале" dataDxfId="8"/>
    <tableColumn id="11" name="в провол. _x000d_лотке" dataDxfId="7"/>
    <tableColumn id="12" name="в трубе _x000d_ПВХ" dataDxfId="6"/>
    <tableColumn id="13" name="в гофр. _x000d_трубе" dataDxfId="5"/>
    <tableColumn id="14" name="в щите" dataDxfId="4"/>
    <tableColumn id="15" name="открыто" dataDxfId="3"/>
    <tableColumn id="16" name="Столбец8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6"/>
  <sheetViews>
    <sheetView tabSelected="1" workbookViewId="0">
      <selection activeCell="B10" sqref="B10"/>
    </sheetView>
  </sheetViews>
  <sheetFormatPr defaultRowHeight="15" x14ac:dyDescent="0.25"/>
  <cols>
    <col min="1" max="1" width="20.28515625" customWidth="1"/>
    <col min="2" max="2" width="17.5703125" customWidth="1"/>
    <col min="3" max="3" width="24.85546875" customWidth="1"/>
    <col min="4" max="4" width="25.5703125" customWidth="1"/>
    <col min="5" max="5" width="23.42578125" customWidth="1"/>
    <col min="6" max="6" width="36" customWidth="1"/>
    <col min="7" max="7" width="35.42578125" customWidth="1"/>
    <col min="8" max="8" width="38" customWidth="1"/>
    <col min="9" max="9" width="36" customWidth="1"/>
    <col min="10" max="10" width="35.42578125" customWidth="1"/>
    <col min="11" max="11" width="38" customWidth="1"/>
    <col min="12" max="12" width="36" customWidth="1"/>
    <col min="13" max="13" width="35.42578125" customWidth="1"/>
    <col min="14" max="14" width="42.7109375" customWidth="1"/>
    <col min="15" max="15" width="40.7109375" customWidth="1"/>
    <col min="16" max="16" width="40.140625" customWidth="1"/>
    <col min="17" max="17" width="39.140625" customWidth="1"/>
    <col min="18" max="18" width="38" customWidth="1"/>
    <col min="19" max="19" width="36" customWidth="1"/>
    <col min="20" max="20" width="39.42578125" customWidth="1"/>
    <col min="21" max="21" width="37.42578125" customWidth="1"/>
    <col min="22" max="22" width="38" customWidth="1"/>
    <col min="23" max="23" width="36" customWidth="1"/>
    <col min="24" max="24" width="41" customWidth="1"/>
    <col min="25" max="25" width="39.140625" customWidth="1"/>
    <col min="26" max="26" width="38" customWidth="1"/>
    <col min="27" max="27" width="36" customWidth="1"/>
    <col min="28" max="28" width="39.42578125" customWidth="1"/>
    <col min="29" max="29" width="37.42578125" customWidth="1"/>
    <col min="30" max="30" width="38" customWidth="1"/>
    <col min="31" max="31" width="36" customWidth="1"/>
    <col min="32" max="32" width="41" customWidth="1"/>
    <col min="33" max="33" width="39.140625" customWidth="1"/>
    <col min="34" max="34" width="38" customWidth="1"/>
    <col min="35" max="35" width="36" customWidth="1"/>
    <col min="36" max="36" width="39.42578125" customWidth="1"/>
    <col min="37" max="37" width="37.42578125" customWidth="1"/>
    <col min="38" max="38" width="38" customWidth="1"/>
    <col min="39" max="39" width="36" customWidth="1"/>
    <col min="40" max="40" width="41" customWidth="1"/>
    <col min="41" max="41" width="39.140625" customWidth="1"/>
    <col min="42" max="42" width="38" customWidth="1"/>
    <col min="43" max="43" width="36" customWidth="1"/>
    <col min="44" max="44" width="39.42578125" customWidth="1"/>
    <col min="45" max="45" width="37.42578125" customWidth="1"/>
    <col min="46" max="46" width="38" customWidth="1"/>
    <col min="47" max="47" width="36" customWidth="1"/>
    <col min="48" max="48" width="41" customWidth="1"/>
    <col min="49" max="49" width="39.140625" customWidth="1"/>
    <col min="50" max="50" width="38" customWidth="1"/>
    <col min="51" max="51" width="36" customWidth="1"/>
    <col min="52" max="52" width="39.42578125" customWidth="1"/>
    <col min="53" max="53" width="37.42578125" customWidth="1"/>
    <col min="54" max="54" width="38" customWidth="1"/>
    <col min="55" max="55" width="36" customWidth="1"/>
    <col min="56" max="56" width="41" customWidth="1"/>
    <col min="57" max="57" width="39.140625" customWidth="1"/>
    <col min="58" max="58" width="38" customWidth="1"/>
    <col min="59" max="59" width="36" customWidth="1"/>
    <col min="60" max="60" width="39.42578125" customWidth="1"/>
    <col min="61" max="61" width="37.42578125" customWidth="1"/>
    <col min="62" max="62" width="38" customWidth="1"/>
    <col min="63" max="63" width="36" customWidth="1"/>
    <col min="64" max="64" width="41" customWidth="1"/>
    <col min="65" max="65" width="39.140625" customWidth="1"/>
    <col min="66" max="66" width="38" customWidth="1"/>
    <col min="67" max="67" width="36" customWidth="1"/>
    <col min="68" max="68" width="40.42578125" customWidth="1"/>
    <col min="69" max="69" width="38.5703125" customWidth="1"/>
    <col min="70" max="70" width="38" customWidth="1"/>
    <col min="71" max="71" width="36" customWidth="1"/>
    <col min="72" max="72" width="42.140625" customWidth="1"/>
    <col min="73" max="73" width="40.140625" customWidth="1"/>
    <col min="74" max="74" width="38" customWidth="1"/>
    <col min="75" max="75" width="36" customWidth="1"/>
    <col min="76" max="76" width="40.42578125" customWidth="1"/>
    <col min="77" max="77" width="38.5703125" customWidth="1"/>
    <col min="78" max="78" width="38" bestFit="1" customWidth="1"/>
    <col min="79" max="79" width="36" customWidth="1"/>
    <col min="80" max="80" width="42.140625" customWidth="1"/>
    <col min="81" max="81" width="40.140625" customWidth="1"/>
    <col min="82" max="82" width="38" customWidth="1"/>
    <col min="83" max="83" width="36" bestFit="1" customWidth="1"/>
    <col min="84" max="84" width="40.42578125" customWidth="1"/>
    <col min="85" max="85" width="38.5703125" customWidth="1"/>
    <col min="86" max="86" width="38" bestFit="1" customWidth="1"/>
    <col min="87" max="87" width="36" bestFit="1" customWidth="1"/>
    <col min="88" max="88" width="42.140625" bestFit="1" customWidth="1"/>
    <col min="89" max="89" width="40.140625" bestFit="1" customWidth="1"/>
    <col min="90" max="90" width="38" bestFit="1" customWidth="1"/>
    <col min="91" max="91" width="36" bestFit="1" customWidth="1"/>
    <col min="92" max="92" width="40.42578125" bestFit="1" customWidth="1"/>
    <col min="93" max="93" width="38.5703125" bestFit="1" customWidth="1"/>
    <col min="94" max="94" width="38" bestFit="1" customWidth="1"/>
    <col min="95" max="95" width="36" bestFit="1" customWidth="1"/>
    <col min="96" max="96" width="42.140625" bestFit="1" customWidth="1"/>
    <col min="97" max="97" width="40.140625" bestFit="1" customWidth="1"/>
    <col min="98" max="98" width="38" bestFit="1" customWidth="1"/>
    <col min="99" max="99" width="36" bestFit="1" customWidth="1"/>
    <col min="100" max="100" width="40.42578125" bestFit="1" customWidth="1"/>
    <col min="101" max="101" width="38.5703125" bestFit="1" customWidth="1"/>
    <col min="102" max="102" width="38" bestFit="1" customWidth="1"/>
    <col min="103" max="103" width="36" bestFit="1" customWidth="1"/>
    <col min="104" max="104" width="41.42578125" bestFit="1" customWidth="1"/>
    <col min="105" max="105" width="39.5703125" bestFit="1" customWidth="1"/>
    <col min="106" max="106" width="38" bestFit="1" customWidth="1"/>
    <col min="107" max="107" width="36" bestFit="1" customWidth="1"/>
    <col min="108" max="108" width="38" bestFit="1" customWidth="1"/>
    <col min="109" max="109" width="36" bestFit="1" customWidth="1"/>
    <col min="110" max="110" width="38" bestFit="1" customWidth="1"/>
    <col min="111" max="111" width="36" bestFit="1" customWidth="1"/>
    <col min="112" max="112" width="45" bestFit="1" customWidth="1"/>
    <col min="113" max="113" width="43.140625" bestFit="1" customWidth="1"/>
    <col min="114" max="114" width="42.7109375" bestFit="1" customWidth="1"/>
    <col min="115" max="115" width="40.7109375" bestFit="1" customWidth="1"/>
  </cols>
  <sheetData>
    <row r="3" spans="1:5" x14ac:dyDescent="0.25">
      <c r="A3" s="37" t="s">
        <v>265</v>
      </c>
      <c r="B3" t="s">
        <v>266</v>
      </c>
      <c r="C3" t="s">
        <v>267</v>
      </c>
      <c r="D3" t="s">
        <v>268</v>
      </c>
      <c r="E3" t="s">
        <v>269</v>
      </c>
    </row>
    <row r="4" spans="1:5" x14ac:dyDescent="0.25">
      <c r="A4" s="38" t="s">
        <v>132</v>
      </c>
      <c r="B4" s="39"/>
      <c r="C4" s="39"/>
      <c r="D4" s="39">
        <v>4</v>
      </c>
      <c r="E4" s="39"/>
    </row>
    <row r="5" spans="1:5" x14ac:dyDescent="0.25">
      <c r="A5" s="38" t="s">
        <v>54</v>
      </c>
      <c r="B5" s="39"/>
      <c r="C5" s="39"/>
      <c r="D5" s="39"/>
      <c r="E5" s="39">
        <v>12</v>
      </c>
    </row>
    <row r="6" spans="1:5" x14ac:dyDescent="0.25">
      <c r="A6" s="38" t="s">
        <v>84</v>
      </c>
      <c r="B6" s="39"/>
      <c r="C6" s="39">
        <v>4</v>
      </c>
      <c r="D6" s="39">
        <v>7</v>
      </c>
      <c r="E6" s="39">
        <v>30</v>
      </c>
    </row>
    <row r="7" spans="1:5" x14ac:dyDescent="0.25">
      <c r="A7" s="38" t="s">
        <v>230</v>
      </c>
      <c r="B7" s="39"/>
      <c r="C7" s="39">
        <v>2</v>
      </c>
      <c r="D7" s="39"/>
      <c r="E7" s="39"/>
    </row>
    <row r="8" spans="1:5" x14ac:dyDescent="0.25">
      <c r="A8" s="38" t="s">
        <v>220</v>
      </c>
      <c r="B8" s="39"/>
      <c r="C8" s="39">
        <v>2</v>
      </c>
      <c r="D8" s="39">
        <v>17</v>
      </c>
      <c r="E8" s="39"/>
    </row>
    <row r="9" spans="1:5" x14ac:dyDescent="0.25">
      <c r="A9" s="38" t="s">
        <v>228</v>
      </c>
      <c r="B9" s="39"/>
      <c r="C9" s="39"/>
      <c r="D9" s="39"/>
      <c r="E9" s="39">
        <v>32</v>
      </c>
    </row>
    <row r="10" spans="1:5" x14ac:dyDescent="0.25">
      <c r="A10" s="38" t="s">
        <v>20</v>
      </c>
      <c r="B10" s="39">
        <v>145.5</v>
      </c>
      <c r="C10" s="39"/>
      <c r="D10" s="39">
        <v>140</v>
      </c>
      <c r="E10" s="39"/>
    </row>
    <row r="11" spans="1:5" x14ac:dyDescent="0.25">
      <c r="A11" s="38" t="s">
        <v>189</v>
      </c>
      <c r="B11" s="39"/>
      <c r="C11" s="39"/>
      <c r="D11" s="39">
        <v>4</v>
      </c>
      <c r="E11" s="39"/>
    </row>
    <row r="12" spans="1:5" x14ac:dyDescent="0.25">
      <c r="A12" s="38" t="s">
        <v>92</v>
      </c>
      <c r="B12" s="39">
        <v>4</v>
      </c>
      <c r="C12" s="39">
        <v>84.5</v>
      </c>
      <c r="D12" s="39">
        <v>32</v>
      </c>
      <c r="E12" s="39"/>
    </row>
    <row r="13" spans="1:5" x14ac:dyDescent="0.25">
      <c r="A13" s="38" t="s">
        <v>89</v>
      </c>
      <c r="B13" s="39"/>
      <c r="C13" s="39">
        <v>2</v>
      </c>
      <c r="D13" s="39">
        <v>4</v>
      </c>
      <c r="E13" s="39"/>
    </row>
    <row r="14" spans="1:5" x14ac:dyDescent="0.25">
      <c r="A14" s="38" t="s">
        <v>165</v>
      </c>
      <c r="B14" s="39"/>
      <c r="C14" s="39"/>
      <c r="D14" s="39">
        <v>30</v>
      </c>
      <c r="E14" s="39"/>
    </row>
    <row r="15" spans="1:5" x14ac:dyDescent="0.25">
      <c r="A15" s="38" t="s">
        <v>77</v>
      </c>
      <c r="B15" s="39"/>
      <c r="C15" s="39"/>
      <c r="D15" s="39">
        <v>235</v>
      </c>
      <c r="E15" s="39"/>
    </row>
    <row r="16" spans="1:5" x14ac:dyDescent="0.25">
      <c r="A16" s="38" t="s">
        <v>122</v>
      </c>
      <c r="B16" s="39">
        <v>4</v>
      </c>
      <c r="C16" s="39"/>
      <c r="D16" s="39">
        <v>1</v>
      </c>
      <c r="E16" s="39"/>
    </row>
    <row r="17" spans="1:5" x14ac:dyDescent="0.25">
      <c r="A17" s="38" t="s">
        <v>162</v>
      </c>
      <c r="B17" s="39"/>
      <c r="C17" s="39"/>
      <c r="D17" s="39">
        <v>105</v>
      </c>
      <c r="E17" s="39"/>
    </row>
    <row r="18" spans="1:5" x14ac:dyDescent="0.25">
      <c r="A18" s="38" t="s">
        <v>68</v>
      </c>
      <c r="B18" s="39">
        <v>5</v>
      </c>
      <c r="C18" s="39"/>
      <c r="D18" s="39">
        <v>12</v>
      </c>
      <c r="E18" s="39"/>
    </row>
    <row r="19" spans="1:5" x14ac:dyDescent="0.25">
      <c r="A19" s="38" t="s">
        <v>125</v>
      </c>
      <c r="B19" s="39">
        <v>4</v>
      </c>
      <c r="C19" s="39">
        <v>2</v>
      </c>
      <c r="D19" s="39">
        <v>5</v>
      </c>
      <c r="E19" s="39"/>
    </row>
    <row r="20" spans="1:5" x14ac:dyDescent="0.25">
      <c r="A20" s="38" t="s">
        <v>128</v>
      </c>
      <c r="B20" s="39"/>
      <c r="C20" s="39"/>
      <c r="D20" s="39">
        <v>8</v>
      </c>
      <c r="E20" s="39"/>
    </row>
    <row r="21" spans="1:5" x14ac:dyDescent="0.25">
      <c r="A21" s="38" t="s">
        <v>243</v>
      </c>
      <c r="B21" s="39"/>
      <c r="C21" s="39"/>
      <c r="D21" s="39"/>
      <c r="E21" s="39"/>
    </row>
    <row r="22" spans="1:5" x14ac:dyDescent="0.25">
      <c r="A22" s="38" t="s">
        <v>246</v>
      </c>
      <c r="B22" s="39"/>
      <c r="C22" s="39"/>
      <c r="D22" s="39"/>
      <c r="E22" s="39"/>
    </row>
    <row r="23" spans="1:5" x14ac:dyDescent="0.25">
      <c r="A23" s="38" t="s">
        <v>233</v>
      </c>
      <c r="B23" s="39"/>
      <c r="C23" s="39"/>
      <c r="D23" s="39">
        <v>37</v>
      </c>
      <c r="E23" s="39"/>
    </row>
    <row r="24" spans="1:5" x14ac:dyDescent="0.25">
      <c r="A24" s="38" t="s">
        <v>241</v>
      </c>
      <c r="B24" s="39"/>
      <c r="C24" s="39"/>
      <c r="D24" s="39">
        <v>180</v>
      </c>
      <c r="E24" s="39"/>
    </row>
    <row r="25" spans="1:5" x14ac:dyDescent="0.25">
      <c r="A25" s="38" t="s">
        <v>264</v>
      </c>
      <c r="B25" s="39"/>
      <c r="C25" s="39"/>
      <c r="D25" s="39"/>
      <c r="E25" s="39"/>
    </row>
    <row r="26" spans="1:5" x14ac:dyDescent="0.25">
      <c r="A26" s="38" t="s">
        <v>253</v>
      </c>
      <c r="B26" s="39">
        <v>162.5</v>
      </c>
      <c r="C26" s="39">
        <v>96.5</v>
      </c>
      <c r="D26" s="39">
        <v>821</v>
      </c>
      <c r="E26" s="39">
        <v>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8"/>
  <sheetViews>
    <sheetView topLeftCell="A171" zoomScale="55" zoomScaleNormal="55" workbookViewId="0">
      <selection activeCell="H152" sqref="H152"/>
    </sheetView>
  </sheetViews>
  <sheetFormatPr defaultRowHeight="15" x14ac:dyDescent="0.25"/>
  <cols>
    <col min="1" max="1" width="11.42578125" customWidth="1"/>
    <col min="2" max="7" width="13" customWidth="1"/>
    <col min="8" max="8" width="20.28515625" customWidth="1"/>
    <col min="9" max="9" width="20.5703125" customWidth="1"/>
    <col min="10" max="10" width="19" customWidth="1"/>
    <col min="11" max="11" width="17.85546875" customWidth="1"/>
    <col min="12" max="12" width="14.85546875" customWidth="1"/>
    <col min="13" max="13" width="15.85546875" customWidth="1"/>
    <col min="14" max="14" width="9.85546875" customWidth="1"/>
    <col min="15" max="15" width="11.140625" customWidth="1"/>
    <col min="16" max="16" width="11.42578125" customWidth="1"/>
  </cols>
  <sheetData>
    <row r="1" spans="1:17" x14ac:dyDescent="0.25">
      <c r="A1" s="21" t="s">
        <v>0</v>
      </c>
      <c r="B1" s="21" t="s">
        <v>1</v>
      </c>
      <c r="C1" s="25"/>
      <c r="D1" s="25"/>
      <c r="E1" s="21" t="s">
        <v>2</v>
      </c>
      <c r="F1" s="25"/>
      <c r="G1" s="25"/>
      <c r="H1" s="21"/>
      <c r="I1" s="21" t="s">
        <v>4</v>
      </c>
      <c r="J1" s="25"/>
      <c r="K1" s="25"/>
      <c r="L1" s="25"/>
      <c r="M1" s="25"/>
      <c r="N1" s="25"/>
      <c r="O1" s="25"/>
      <c r="P1" s="21" t="s">
        <v>5</v>
      </c>
      <c r="Q1" s="23" t="s">
        <v>6</v>
      </c>
    </row>
    <row r="2" spans="1:17" ht="31.5" x14ac:dyDescent="0.25">
      <c r="A2" s="22"/>
      <c r="B2" s="3" t="s">
        <v>7</v>
      </c>
      <c r="C2" s="4" t="s">
        <v>8</v>
      </c>
      <c r="D2" s="3" t="s">
        <v>9</v>
      </c>
      <c r="E2" s="3" t="s">
        <v>7</v>
      </c>
      <c r="F2" s="4" t="s">
        <v>8</v>
      </c>
      <c r="G2" s="2" t="s">
        <v>9</v>
      </c>
      <c r="H2" s="26"/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2" t="s">
        <v>16</v>
      </c>
      <c r="P2" s="26"/>
      <c r="Q2" s="24"/>
    </row>
    <row r="3" spans="1:17" x14ac:dyDescent="0.25">
      <c r="A3" s="21" t="s">
        <v>0</v>
      </c>
      <c r="B3" s="21" t="s">
        <v>1</v>
      </c>
      <c r="C3" s="25"/>
      <c r="D3" s="25"/>
      <c r="E3" s="21" t="s">
        <v>2</v>
      </c>
      <c r="F3" s="25"/>
      <c r="G3" s="25"/>
      <c r="H3" s="21" t="s">
        <v>3</v>
      </c>
      <c r="I3" s="21" t="s">
        <v>4</v>
      </c>
      <c r="J3" s="25"/>
      <c r="K3" s="25"/>
      <c r="L3" s="25"/>
      <c r="M3" s="25"/>
      <c r="N3" s="25"/>
      <c r="O3" s="25"/>
      <c r="P3" s="21" t="s">
        <v>5</v>
      </c>
      <c r="Q3" s="23" t="s">
        <v>6</v>
      </c>
    </row>
    <row r="4" spans="1:17" ht="31.5" x14ac:dyDescent="0.25">
      <c r="A4" s="22"/>
      <c r="B4" s="3" t="s">
        <v>7</v>
      </c>
      <c r="C4" s="7" t="s">
        <v>8</v>
      </c>
      <c r="D4" s="8" t="s">
        <v>9</v>
      </c>
      <c r="E4" s="3" t="s">
        <v>7</v>
      </c>
      <c r="F4" s="7" t="s">
        <v>8</v>
      </c>
      <c r="G4" s="6" t="s">
        <v>9</v>
      </c>
      <c r="H4" s="26"/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  <c r="O4" s="2" t="s">
        <v>16</v>
      </c>
      <c r="P4" s="26"/>
      <c r="Q4" s="24"/>
    </row>
    <row r="5" spans="1:17" ht="56.25" x14ac:dyDescent="0.25">
      <c r="A5" s="5" t="s">
        <v>256</v>
      </c>
      <c r="B5" s="16" t="s">
        <v>257</v>
      </c>
      <c r="C5" s="7" t="s">
        <v>258</v>
      </c>
      <c r="D5" s="8" t="s">
        <v>259</v>
      </c>
      <c r="E5" s="16" t="s">
        <v>260</v>
      </c>
      <c r="F5" s="7" t="s">
        <v>261</v>
      </c>
      <c r="G5" s="8" t="s">
        <v>262</v>
      </c>
      <c r="H5" s="5" t="s">
        <v>3</v>
      </c>
      <c r="I5" s="16" t="s">
        <v>10</v>
      </c>
      <c r="J5" s="16" t="s">
        <v>11</v>
      </c>
      <c r="K5" s="16" t="s">
        <v>12</v>
      </c>
      <c r="L5" s="16" t="s">
        <v>13</v>
      </c>
      <c r="M5" s="16" t="s">
        <v>14</v>
      </c>
      <c r="N5" s="16" t="s">
        <v>15</v>
      </c>
      <c r="O5" s="2" t="s">
        <v>16</v>
      </c>
      <c r="P5" s="5" t="s">
        <v>263</v>
      </c>
      <c r="Q5" s="36"/>
    </row>
    <row r="6" spans="1:17" ht="42.75" x14ac:dyDescent="0.25">
      <c r="A6" s="27" t="s">
        <v>17</v>
      </c>
      <c r="B6" s="10" t="s">
        <v>18</v>
      </c>
      <c r="C6" s="11"/>
      <c r="D6" s="11"/>
      <c r="E6" s="10" t="s">
        <v>19</v>
      </c>
      <c r="F6" s="11"/>
      <c r="G6" s="11"/>
      <c r="H6" s="10" t="s">
        <v>20</v>
      </c>
      <c r="I6" s="10">
        <v>4</v>
      </c>
      <c r="J6" s="11"/>
      <c r="K6" s="10">
        <v>1</v>
      </c>
      <c r="L6" s="11"/>
      <c r="M6" s="11"/>
      <c r="N6" s="10">
        <v>3</v>
      </c>
      <c r="O6" s="11"/>
      <c r="P6" s="10">
        <v>8</v>
      </c>
      <c r="Q6" s="28"/>
    </row>
    <row r="7" spans="1:17" ht="42.75" x14ac:dyDescent="0.25">
      <c r="A7" s="27" t="s">
        <v>21</v>
      </c>
      <c r="B7" s="10" t="s">
        <v>18</v>
      </c>
      <c r="C7" s="11"/>
      <c r="D7" s="11"/>
      <c r="E7" s="10" t="s">
        <v>22</v>
      </c>
      <c r="F7" s="11"/>
      <c r="G7" s="11"/>
      <c r="H7" s="10" t="s">
        <v>20</v>
      </c>
      <c r="I7" s="10">
        <v>4</v>
      </c>
      <c r="J7" s="11"/>
      <c r="K7" s="10">
        <v>1</v>
      </c>
      <c r="L7" s="11"/>
      <c r="M7" s="11"/>
      <c r="N7" s="10">
        <v>3</v>
      </c>
      <c r="O7" s="11"/>
      <c r="P7" s="10">
        <v>8</v>
      </c>
      <c r="Q7" s="28"/>
    </row>
    <row r="8" spans="1:17" ht="42.75" x14ac:dyDescent="0.25">
      <c r="A8" s="27" t="s">
        <v>23</v>
      </c>
      <c r="B8" s="10" t="s">
        <v>18</v>
      </c>
      <c r="C8" s="11"/>
      <c r="D8" s="11"/>
      <c r="E8" s="10" t="s">
        <v>22</v>
      </c>
      <c r="F8" s="11"/>
      <c r="G8" s="11"/>
      <c r="H8" s="10" t="s">
        <v>20</v>
      </c>
      <c r="I8" s="10">
        <v>4</v>
      </c>
      <c r="J8" s="11"/>
      <c r="K8" s="10">
        <v>1</v>
      </c>
      <c r="L8" s="11"/>
      <c r="M8" s="11"/>
      <c r="N8" s="10">
        <v>3</v>
      </c>
      <c r="O8" s="11"/>
      <c r="P8" s="10">
        <v>8</v>
      </c>
      <c r="Q8" s="28"/>
    </row>
    <row r="9" spans="1:17" ht="42.75" x14ac:dyDescent="0.25">
      <c r="A9" s="27" t="s">
        <v>24</v>
      </c>
      <c r="B9" s="10" t="s">
        <v>18</v>
      </c>
      <c r="C9" s="11"/>
      <c r="D9" s="11"/>
      <c r="E9" s="10" t="s">
        <v>22</v>
      </c>
      <c r="F9" s="11"/>
      <c r="G9" s="11"/>
      <c r="H9" s="10" t="s">
        <v>20</v>
      </c>
      <c r="I9" s="10">
        <v>4</v>
      </c>
      <c r="J9" s="11"/>
      <c r="K9" s="10">
        <v>1</v>
      </c>
      <c r="L9" s="11"/>
      <c r="M9" s="11"/>
      <c r="N9" s="10">
        <v>3</v>
      </c>
      <c r="O9" s="11"/>
      <c r="P9" s="10">
        <v>8</v>
      </c>
      <c r="Q9" s="28"/>
    </row>
    <row r="10" spans="1:17" ht="42.75" x14ac:dyDescent="0.25">
      <c r="A10" s="27" t="s">
        <v>25</v>
      </c>
      <c r="B10" s="10" t="s">
        <v>18</v>
      </c>
      <c r="C10" s="11"/>
      <c r="D10" s="11"/>
      <c r="E10" s="10" t="s">
        <v>19</v>
      </c>
      <c r="F10" s="11"/>
      <c r="G10" s="11"/>
      <c r="H10" s="10" t="s">
        <v>20</v>
      </c>
      <c r="I10" s="10">
        <v>4</v>
      </c>
      <c r="J10" s="11"/>
      <c r="K10" s="10">
        <v>1</v>
      </c>
      <c r="L10" s="11"/>
      <c r="M10" s="11"/>
      <c r="N10" s="10">
        <v>3</v>
      </c>
      <c r="O10" s="11"/>
      <c r="P10" s="10">
        <v>8</v>
      </c>
      <c r="Q10" s="28"/>
    </row>
    <row r="11" spans="1:17" ht="42.75" x14ac:dyDescent="0.25">
      <c r="A11" s="27" t="s">
        <v>26</v>
      </c>
      <c r="B11" s="10" t="s">
        <v>18</v>
      </c>
      <c r="C11" s="11"/>
      <c r="D11" s="11"/>
      <c r="E11" s="10" t="s">
        <v>22</v>
      </c>
      <c r="F11" s="11"/>
      <c r="G11" s="11"/>
      <c r="H11" s="10" t="s">
        <v>20</v>
      </c>
      <c r="I11" s="10">
        <v>4</v>
      </c>
      <c r="J11" s="11"/>
      <c r="K11" s="10">
        <v>1</v>
      </c>
      <c r="L11" s="11"/>
      <c r="M11" s="11"/>
      <c r="N11" s="10">
        <v>3</v>
      </c>
      <c r="O11" s="11"/>
      <c r="P11" s="10">
        <v>8</v>
      </c>
      <c r="Q11" s="28"/>
    </row>
    <row r="12" spans="1:17" ht="42.75" x14ac:dyDescent="0.25">
      <c r="A12" s="27" t="s">
        <v>27</v>
      </c>
      <c r="B12" s="10" t="s">
        <v>18</v>
      </c>
      <c r="C12" s="11"/>
      <c r="D12" s="11"/>
      <c r="E12" s="10" t="s">
        <v>22</v>
      </c>
      <c r="F12" s="11"/>
      <c r="G12" s="11"/>
      <c r="H12" s="10" t="s">
        <v>20</v>
      </c>
      <c r="I12" s="10">
        <v>4</v>
      </c>
      <c r="J12" s="11"/>
      <c r="K12" s="10">
        <v>1</v>
      </c>
      <c r="L12" s="11"/>
      <c r="M12" s="11"/>
      <c r="N12" s="10">
        <v>3</v>
      </c>
      <c r="O12" s="11"/>
      <c r="P12" s="10">
        <v>8</v>
      </c>
      <c r="Q12" s="28"/>
    </row>
    <row r="13" spans="1:17" ht="42.75" x14ac:dyDescent="0.25">
      <c r="A13" s="27" t="s">
        <v>28</v>
      </c>
      <c r="B13" s="10" t="s">
        <v>18</v>
      </c>
      <c r="C13" s="11"/>
      <c r="D13" s="11"/>
      <c r="E13" s="10" t="s">
        <v>22</v>
      </c>
      <c r="F13" s="11"/>
      <c r="G13" s="11"/>
      <c r="H13" s="10" t="s">
        <v>20</v>
      </c>
      <c r="I13" s="10">
        <v>4</v>
      </c>
      <c r="J13" s="11"/>
      <c r="K13" s="10">
        <v>1</v>
      </c>
      <c r="L13" s="11"/>
      <c r="M13" s="11"/>
      <c r="N13" s="10">
        <v>3</v>
      </c>
      <c r="O13" s="11"/>
      <c r="P13" s="10">
        <v>8</v>
      </c>
      <c r="Q13" s="28"/>
    </row>
    <row r="14" spans="1:17" ht="42.75" x14ac:dyDescent="0.25">
      <c r="A14" s="27" t="s">
        <v>29</v>
      </c>
      <c r="B14" s="10" t="s">
        <v>18</v>
      </c>
      <c r="C14" s="11"/>
      <c r="D14" s="11"/>
      <c r="E14" s="10" t="s">
        <v>22</v>
      </c>
      <c r="F14" s="11"/>
      <c r="G14" s="11"/>
      <c r="H14" s="10" t="s">
        <v>20</v>
      </c>
      <c r="I14" s="10">
        <v>4</v>
      </c>
      <c r="J14" s="11"/>
      <c r="K14" s="10">
        <v>1</v>
      </c>
      <c r="L14" s="11"/>
      <c r="M14" s="11"/>
      <c r="N14" s="10">
        <v>3</v>
      </c>
      <c r="O14" s="11"/>
      <c r="P14" s="10">
        <v>8</v>
      </c>
      <c r="Q14" s="28"/>
    </row>
    <row r="15" spans="1:17" x14ac:dyDescent="0.25">
      <c r="A15" s="27"/>
      <c r="B15" s="10"/>
      <c r="C15" s="11"/>
      <c r="D15" s="11"/>
      <c r="E15" s="10"/>
      <c r="F15" s="11"/>
      <c r="G15" s="11"/>
      <c r="H15" s="13"/>
      <c r="I15" s="10"/>
      <c r="J15" s="11"/>
      <c r="K15" s="10"/>
      <c r="L15" s="11"/>
      <c r="M15" s="11"/>
      <c r="N15" s="10"/>
      <c r="O15" s="11"/>
      <c r="P15" s="10"/>
      <c r="Q15" s="28"/>
    </row>
    <row r="16" spans="1:17" ht="42.75" x14ac:dyDescent="0.25">
      <c r="A16" s="27" t="s">
        <v>30</v>
      </c>
      <c r="B16" s="10" t="s">
        <v>31</v>
      </c>
      <c r="C16" s="11"/>
      <c r="D16" s="11"/>
      <c r="E16" s="10" t="s">
        <v>32</v>
      </c>
      <c r="F16" s="11"/>
      <c r="G16" s="11"/>
      <c r="H16" s="10" t="s">
        <v>20</v>
      </c>
      <c r="I16" s="10">
        <v>4</v>
      </c>
      <c r="J16" s="11"/>
      <c r="K16" s="10">
        <v>1</v>
      </c>
      <c r="L16" s="11"/>
      <c r="M16" s="11"/>
      <c r="N16" s="10">
        <v>3</v>
      </c>
      <c r="O16" s="11"/>
      <c r="P16" s="10">
        <v>8</v>
      </c>
      <c r="Q16" s="28"/>
    </row>
    <row r="17" spans="1:17" ht="42.75" x14ac:dyDescent="0.25">
      <c r="A17" s="27" t="s">
        <v>33</v>
      </c>
      <c r="B17" s="10" t="s">
        <v>31</v>
      </c>
      <c r="C17" s="11"/>
      <c r="D17" s="11"/>
      <c r="E17" s="10" t="s">
        <v>32</v>
      </c>
      <c r="F17" s="11"/>
      <c r="G17" s="11"/>
      <c r="H17" s="10" t="s">
        <v>20</v>
      </c>
      <c r="I17" s="10">
        <v>4</v>
      </c>
      <c r="J17" s="11"/>
      <c r="K17" s="10">
        <v>1</v>
      </c>
      <c r="L17" s="11"/>
      <c r="M17" s="11"/>
      <c r="N17" s="10">
        <v>3</v>
      </c>
      <c r="O17" s="11"/>
      <c r="P17" s="10">
        <v>8</v>
      </c>
      <c r="Q17" s="28"/>
    </row>
    <row r="18" spans="1:17" ht="42.75" x14ac:dyDescent="0.25">
      <c r="A18" s="27" t="s">
        <v>34</v>
      </c>
      <c r="B18" s="10" t="s">
        <v>31</v>
      </c>
      <c r="C18" s="11"/>
      <c r="D18" s="11"/>
      <c r="E18" s="10" t="s">
        <v>32</v>
      </c>
      <c r="F18" s="11"/>
      <c r="G18" s="11"/>
      <c r="H18" s="10" t="s">
        <v>20</v>
      </c>
      <c r="I18" s="10">
        <v>4</v>
      </c>
      <c r="J18" s="11"/>
      <c r="K18" s="10">
        <v>1</v>
      </c>
      <c r="L18" s="11"/>
      <c r="M18" s="11"/>
      <c r="N18" s="10">
        <v>3</v>
      </c>
      <c r="O18" s="11"/>
      <c r="P18" s="10">
        <v>8</v>
      </c>
      <c r="Q18" s="28"/>
    </row>
    <row r="19" spans="1:17" ht="42.75" x14ac:dyDescent="0.25">
      <c r="A19" s="27" t="s">
        <v>35</v>
      </c>
      <c r="B19" s="10" t="s">
        <v>31</v>
      </c>
      <c r="C19" s="11"/>
      <c r="D19" s="11"/>
      <c r="E19" s="10" t="s">
        <v>32</v>
      </c>
      <c r="F19" s="11"/>
      <c r="G19" s="11"/>
      <c r="H19" s="10" t="s">
        <v>20</v>
      </c>
      <c r="I19" s="10">
        <v>4</v>
      </c>
      <c r="J19" s="11"/>
      <c r="K19" s="10">
        <v>1</v>
      </c>
      <c r="L19" s="11"/>
      <c r="M19" s="11"/>
      <c r="N19" s="10">
        <v>3</v>
      </c>
      <c r="O19" s="11"/>
      <c r="P19" s="10">
        <v>8</v>
      </c>
      <c r="Q19" s="28"/>
    </row>
    <row r="20" spans="1:17" ht="42.75" x14ac:dyDescent="0.25">
      <c r="A20" s="27" t="s">
        <v>36</v>
      </c>
      <c r="B20" s="10" t="s">
        <v>31</v>
      </c>
      <c r="C20" s="11"/>
      <c r="D20" s="11"/>
      <c r="E20" s="10" t="s">
        <v>32</v>
      </c>
      <c r="F20" s="11"/>
      <c r="G20" s="11"/>
      <c r="H20" s="10" t="s">
        <v>20</v>
      </c>
      <c r="I20" s="10">
        <v>4</v>
      </c>
      <c r="J20" s="11"/>
      <c r="K20" s="10">
        <v>1</v>
      </c>
      <c r="L20" s="11"/>
      <c r="M20" s="11"/>
      <c r="N20" s="10">
        <v>3</v>
      </c>
      <c r="O20" s="11"/>
      <c r="P20" s="10">
        <v>8</v>
      </c>
      <c r="Q20" s="28"/>
    </row>
    <row r="21" spans="1:17" ht="42.75" x14ac:dyDescent="0.25">
      <c r="A21" s="27" t="s">
        <v>37</v>
      </c>
      <c r="B21" s="10" t="s">
        <v>31</v>
      </c>
      <c r="C21" s="11"/>
      <c r="D21" s="11"/>
      <c r="E21" s="10" t="s">
        <v>32</v>
      </c>
      <c r="F21" s="11"/>
      <c r="G21" s="11"/>
      <c r="H21" s="10" t="s">
        <v>20</v>
      </c>
      <c r="I21" s="10">
        <v>4</v>
      </c>
      <c r="J21" s="11"/>
      <c r="K21" s="10">
        <v>1</v>
      </c>
      <c r="L21" s="11"/>
      <c r="M21" s="11"/>
      <c r="N21" s="10">
        <v>3</v>
      </c>
      <c r="O21" s="11"/>
      <c r="P21" s="10">
        <v>8</v>
      </c>
      <c r="Q21" s="28"/>
    </row>
    <row r="22" spans="1:17" ht="42.75" x14ac:dyDescent="0.25">
      <c r="A22" s="27" t="s">
        <v>38</v>
      </c>
      <c r="B22" s="10" t="s">
        <v>31</v>
      </c>
      <c r="C22" s="11"/>
      <c r="D22" s="11"/>
      <c r="E22" s="10" t="s">
        <v>32</v>
      </c>
      <c r="F22" s="11"/>
      <c r="G22" s="11"/>
      <c r="H22" s="10" t="s">
        <v>20</v>
      </c>
      <c r="I22" s="10">
        <v>4</v>
      </c>
      <c r="J22" s="11"/>
      <c r="K22" s="10">
        <v>1</v>
      </c>
      <c r="L22" s="11"/>
      <c r="M22" s="11"/>
      <c r="N22" s="10">
        <v>3</v>
      </c>
      <c r="O22" s="11"/>
      <c r="P22" s="10">
        <v>8</v>
      </c>
      <c r="Q22" s="28"/>
    </row>
    <row r="23" spans="1:17" ht="42.75" x14ac:dyDescent="0.25">
      <c r="A23" s="27" t="s">
        <v>39</v>
      </c>
      <c r="B23" s="10" t="s">
        <v>31</v>
      </c>
      <c r="C23" s="11"/>
      <c r="D23" s="11"/>
      <c r="E23" s="10" t="s">
        <v>32</v>
      </c>
      <c r="F23" s="11"/>
      <c r="G23" s="11"/>
      <c r="H23" s="10" t="s">
        <v>20</v>
      </c>
      <c r="I23" s="10">
        <v>4</v>
      </c>
      <c r="J23" s="11"/>
      <c r="K23" s="10">
        <v>1</v>
      </c>
      <c r="L23" s="11"/>
      <c r="M23" s="11"/>
      <c r="N23" s="10">
        <v>3</v>
      </c>
      <c r="O23" s="11"/>
      <c r="P23" s="10">
        <v>8</v>
      </c>
      <c r="Q23" s="28"/>
    </row>
    <row r="24" spans="1:17" ht="42.75" x14ac:dyDescent="0.25">
      <c r="A24" s="27" t="s">
        <v>40</v>
      </c>
      <c r="B24" s="10" t="s">
        <v>31</v>
      </c>
      <c r="C24" s="11"/>
      <c r="D24" s="11"/>
      <c r="E24" s="10" t="s">
        <v>32</v>
      </c>
      <c r="F24" s="11"/>
      <c r="G24" s="11"/>
      <c r="H24" s="10" t="s">
        <v>20</v>
      </c>
      <c r="I24" s="10">
        <v>4</v>
      </c>
      <c r="J24" s="11"/>
      <c r="K24" s="10">
        <v>1</v>
      </c>
      <c r="L24" s="11"/>
      <c r="M24" s="11"/>
      <c r="N24" s="10">
        <v>3</v>
      </c>
      <c r="O24" s="11"/>
      <c r="P24" s="10">
        <v>8</v>
      </c>
      <c r="Q24" s="28"/>
    </row>
    <row r="25" spans="1:17" x14ac:dyDescent="0.25">
      <c r="A25" s="27"/>
      <c r="B25" s="10"/>
      <c r="C25" s="11"/>
      <c r="D25" s="11"/>
      <c r="E25" s="10"/>
      <c r="F25" s="11"/>
      <c r="G25" s="11"/>
      <c r="H25" s="10"/>
      <c r="I25" s="10"/>
      <c r="J25" s="11"/>
      <c r="K25" s="10"/>
      <c r="L25" s="11"/>
      <c r="M25" s="11"/>
      <c r="N25" s="10"/>
      <c r="O25" s="11"/>
      <c r="P25" s="10"/>
      <c r="Q25" s="28"/>
    </row>
    <row r="26" spans="1:17" ht="42.75" x14ac:dyDescent="0.25">
      <c r="A26" s="27" t="s">
        <v>41</v>
      </c>
      <c r="B26" s="10" t="s">
        <v>42</v>
      </c>
      <c r="C26" s="11"/>
      <c r="D26" s="11"/>
      <c r="E26" s="10" t="s">
        <v>43</v>
      </c>
      <c r="F26" s="11"/>
      <c r="G26" s="11"/>
      <c r="H26" s="10" t="s">
        <v>20</v>
      </c>
      <c r="I26" s="10">
        <v>4</v>
      </c>
      <c r="J26" s="11"/>
      <c r="K26" s="10">
        <v>1</v>
      </c>
      <c r="L26" s="11"/>
      <c r="M26" s="11"/>
      <c r="N26" s="10">
        <v>3</v>
      </c>
      <c r="O26" s="11"/>
      <c r="P26" s="10">
        <v>8</v>
      </c>
      <c r="Q26" s="28"/>
    </row>
    <row r="27" spans="1:17" ht="42.75" x14ac:dyDescent="0.25">
      <c r="A27" s="27" t="s">
        <v>44</v>
      </c>
      <c r="B27" s="10" t="s">
        <v>42</v>
      </c>
      <c r="C27" s="11"/>
      <c r="D27" s="11"/>
      <c r="E27" s="10" t="s">
        <v>43</v>
      </c>
      <c r="F27" s="11"/>
      <c r="G27" s="11"/>
      <c r="H27" s="10" t="s">
        <v>20</v>
      </c>
      <c r="I27" s="10">
        <v>4</v>
      </c>
      <c r="J27" s="11"/>
      <c r="K27" s="10">
        <v>1</v>
      </c>
      <c r="L27" s="11"/>
      <c r="M27" s="11"/>
      <c r="N27" s="10">
        <v>3</v>
      </c>
      <c r="O27" s="11"/>
      <c r="P27" s="10">
        <v>8</v>
      </c>
      <c r="Q27" s="28"/>
    </row>
    <row r="28" spans="1:17" ht="42.75" x14ac:dyDescent="0.25">
      <c r="A28" s="27" t="s">
        <v>45</v>
      </c>
      <c r="B28" s="10" t="s">
        <v>42</v>
      </c>
      <c r="C28" s="11"/>
      <c r="D28" s="11"/>
      <c r="E28" s="10" t="s">
        <v>43</v>
      </c>
      <c r="F28" s="11"/>
      <c r="G28" s="11"/>
      <c r="H28" s="10" t="s">
        <v>20</v>
      </c>
      <c r="I28" s="10">
        <v>4</v>
      </c>
      <c r="J28" s="11"/>
      <c r="K28" s="10">
        <v>1</v>
      </c>
      <c r="L28" s="11"/>
      <c r="M28" s="11"/>
      <c r="N28" s="10">
        <v>3</v>
      </c>
      <c r="O28" s="11"/>
      <c r="P28" s="10">
        <v>8</v>
      </c>
      <c r="Q28" s="28"/>
    </row>
    <row r="29" spans="1:17" ht="42.75" x14ac:dyDescent="0.25">
      <c r="A29" s="27" t="s">
        <v>46</v>
      </c>
      <c r="B29" s="10" t="s">
        <v>42</v>
      </c>
      <c r="C29" s="11"/>
      <c r="D29" s="11"/>
      <c r="E29" s="10" t="s">
        <v>43</v>
      </c>
      <c r="F29" s="11"/>
      <c r="G29" s="11"/>
      <c r="H29" s="10" t="s">
        <v>20</v>
      </c>
      <c r="I29" s="10">
        <v>4</v>
      </c>
      <c r="J29" s="11"/>
      <c r="K29" s="10">
        <v>1</v>
      </c>
      <c r="L29" s="11"/>
      <c r="M29" s="11"/>
      <c r="N29" s="10">
        <v>3</v>
      </c>
      <c r="O29" s="11"/>
      <c r="P29" s="10">
        <v>8</v>
      </c>
      <c r="Q29" s="28"/>
    </row>
    <row r="30" spans="1:17" ht="42.75" x14ac:dyDescent="0.25">
      <c r="A30" s="27" t="s">
        <v>47</v>
      </c>
      <c r="B30" s="10" t="s">
        <v>42</v>
      </c>
      <c r="C30" s="11"/>
      <c r="D30" s="11"/>
      <c r="E30" s="10" t="s">
        <v>43</v>
      </c>
      <c r="F30" s="11"/>
      <c r="G30" s="11"/>
      <c r="H30" s="10" t="s">
        <v>20</v>
      </c>
      <c r="I30" s="10">
        <v>4</v>
      </c>
      <c r="J30" s="11"/>
      <c r="K30" s="10">
        <v>1</v>
      </c>
      <c r="L30" s="11"/>
      <c r="M30" s="11"/>
      <c r="N30" s="10">
        <v>3</v>
      </c>
      <c r="O30" s="11"/>
      <c r="P30" s="10">
        <v>8</v>
      </c>
      <c r="Q30" s="28"/>
    </row>
    <row r="31" spans="1:17" ht="42.75" x14ac:dyDescent="0.25">
      <c r="A31" s="27" t="s">
        <v>48</v>
      </c>
      <c r="B31" s="10" t="s">
        <v>42</v>
      </c>
      <c r="C31" s="11"/>
      <c r="D31" s="11"/>
      <c r="E31" s="10" t="s">
        <v>43</v>
      </c>
      <c r="F31" s="11"/>
      <c r="G31" s="11"/>
      <c r="H31" s="10" t="s">
        <v>20</v>
      </c>
      <c r="I31" s="10">
        <v>4</v>
      </c>
      <c r="J31" s="11"/>
      <c r="K31" s="10">
        <v>1</v>
      </c>
      <c r="L31" s="11"/>
      <c r="M31" s="11"/>
      <c r="N31" s="10">
        <v>3</v>
      </c>
      <c r="O31" s="11"/>
      <c r="P31" s="10">
        <v>8</v>
      </c>
      <c r="Q31" s="28"/>
    </row>
    <row r="32" spans="1:17" ht="42.75" x14ac:dyDescent="0.25">
      <c r="A32" s="27" t="s">
        <v>49</v>
      </c>
      <c r="B32" s="10" t="s">
        <v>42</v>
      </c>
      <c r="C32" s="11"/>
      <c r="D32" s="11"/>
      <c r="E32" s="10" t="s">
        <v>43</v>
      </c>
      <c r="F32" s="11"/>
      <c r="G32" s="11"/>
      <c r="H32" s="10" t="s">
        <v>20</v>
      </c>
      <c r="I32" s="10">
        <v>4</v>
      </c>
      <c r="J32" s="11"/>
      <c r="K32" s="10">
        <v>1</v>
      </c>
      <c r="L32" s="11"/>
      <c r="M32" s="11"/>
      <c r="N32" s="10">
        <v>3</v>
      </c>
      <c r="O32" s="11"/>
      <c r="P32" s="10">
        <v>8</v>
      </c>
      <c r="Q32" s="28"/>
    </row>
    <row r="33" spans="1:17" ht="42.75" x14ac:dyDescent="0.25">
      <c r="A33" s="27" t="s">
        <v>50</v>
      </c>
      <c r="B33" s="10" t="s">
        <v>42</v>
      </c>
      <c r="C33" s="11"/>
      <c r="D33" s="11"/>
      <c r="E33" s="10" t="s">
        <v>43</v>
      </c>
      <c r="F33" s="11"/>
      <c r="G33" s="11"/>
      <c r="H33" s="10" t="s">
        <v>20</v>
      </c>
      <c r="I33" s="10">
        <v>4</v>
      </c>
      <c r="J33" s="11"/>
      <c r="K33" s="10">
        <v>1</v>
      </c>
      <c r="L33" s="11"/>
      <c r="M33" s="11"/>
      <c r="N33" s="10">
        <v>3</v>
      </c>
      <c r="O33" s="11"/>
      <c r="P33" s="10">
        <v>8</v>
      </c>
      <c r="Q33" s="28"/>
    </row>
    <row r="34" spans="1:17" ht="42.75" x14ac:dyDescent="0.25">
      <c r="A34" s="27" t="s">
        <v>51</v>
      </c>
      <c r="B34" s="10" t="s">
        <v>42</v>
      </c>
      <c r="C34" s="11"/>
      <c r="D34" s="11"/>
      <c r="E34" s="10" t="s">
        <v>43</v>
      </c>
      <c r="F34" s="11"/>
      <c r="G34" s="11"/>
      <c r="H34" s="10" t="s">
        <v>20</v>
      </c>
      <c r="I34" s="10">
        <v>4</v>
      </c>
      <c r="J34" s="11"/>
      <c r="K34" s="10">
        <v>1</v>
      </c>
      <c r="L34" s="11"/>
      <c r="M34" s="11"/>
      <c r="N34" s="10">
        <v>3</v>
      </c>
      <c r="O34" s="11"/>
      <c r="P34" s="10">
        <v>8</v>
      </c>
      <c r="Q34" s="28"/>
    </row>
    <row r="35" spans="1:17" x14ac:dyDescent="0.25">
      <c r="A35" s="27"/>
      <c r="B35" s="10"/>
      <c r="C35" s="11"/>
      <c r="D35" s="11"/>
      <c r="E35" s="10"/>
      <c r="F35" s="11"/>
      <c r="G35" s="11"/>
      <c r="H35" s="14"/>
      <c r="I35" s="14"/>
      <c r="J35" s="11"/>
      <c r="K35" s="11"/>
      <c r="L35" s="11"/>
      <c r="M35" s="11"/>
      <c r="N35" s="11"/>
      <c r="O35" s="11"/>
      <c r="P35" s="10"/>
      <c r="Q35" s="28"/>
    </row>
    <row r="36" spans="1:17" ht="42.75" x14ac:dyDescent="0.25">
      <c r="A36" s="27" t="s">
        <v>52</v>
      </c>
      <c r="B36" s="10" t="s">
        <v>22</v>
      </c>
      <c r="C36" s="11"/>
      <c r="D36" s="11"/>
      <c r="E36" s="10" t="s">
        <v>53</v>
      </c>
      <c r="F36" s="11"/>
      <c r="G36" s="11"/>
      <c r="H36" s="10" t="s">
        <v>54</v>
      </c>
      <c r="I36" s="14"/>
      <c r="J36" s="11"/>
      <c r="K36" s="11"/>
      <c r="L36" s="10">
        <v>4</v>
      </c>
      <c r="M36" s="11"/>
      <c r="N36" s="10">
        <v>2.5</v>
      </c>
      <c r="O36" s="11"/>
      <c r="P36" s="10">
        <v>6.5</v>
      </c>
      <c r="Q36" s="28"/>
    </row>
    <row r="37" spans="1:17" ht="42.75" x14ac:dyDescent="0.25">
      <c r="A37" s="27" t="s">
        <v>55</v>
      </c>
      <c r="B37" s="10" t="s">
        <v>32</v>
      </c>
      <c r="C37" s="11"/>
      <c r="D37" s="11"/>
      <c r="E37" s="10" t="s">
        <v>56</v>
      </c>
      <c r="F37" s="11"/>
      <c r="G37" s="11"/>
      <c r="H37" s="10" t="s">
        <v>54</v>
      </c>
      <c r="I37" s="14"/>
      <c r="J37" s="11"/>
      <c r="K37" s="11"/>
      <c r="L37" s="10">
        <v>4</v>
      </c>
      <c r="M37" s="11"/>
      <c r="N37" s="10">
        <v>2.5</v>
      </c>
      <c r="O37" s="11"/>
      <c r="P37" s="10">
        <v>6.5</v>
      </c>
      <c r="Q37" s="28"/>
    </row>
    <row r="38" spans="1:17" ht="42.75" x14ac:dyDescent="0.25">
      <c r="A38" s="27" t="s">
        <v>57</v>
      </c>
      <c r="B38" s="10" t="s">
        <v>58</v>
      </c>
      <c r="C38" s="11"/>
      <c r="D38" s="11"/>
      <c r="E38" s="10" t="s">
        <v>59</v>
      </c>
      <c r="F38" s="11"/>
      <c r="G38" s="11"/>
      <c r="H38" s="10" t="s">
        <v>54</v>
      </c>
      <c r="I38" s="14"/>
      <c r="J38" s="11"/>
      <c r="K38" s="11"/>
      <c r="L38" s="10">
        <v>4</v>
      </c>
      <c r="M38" s="11"/>
      <c r="N38" s="10">
        <v>2.5</v>
      </c>
      <c r="O38" s="11"/>
      <c r="P38" s="10">
        <v>6.5</v>
      </c>
      <c r="Q38" s="28"/>
    </row>
    <row r="39" spans="1:17" x14ac:dyDescent="0.25">
      <c r="A39" s="27"/>
      <c r="B39" s="10"/>
      <c r="C39" s="11"/>
      <c r="D39" s="11"/>
      <c r="E39" s="10"/>
      <c r="F39" s="11"/>
      <c r="G39" s="11"/>
      <c r="H39" s="10"/>
      <c r="I39" s="14"/>
      <c r="J39" s="11"/>
      <c r="K39" s="11"/>
      <c r="L39" s="10"/>
      <c r="M39" s="11"/>
      <c r="N39" s="10"/>
      <c r="O39" s="11"/>
      <c r="P39" s="10"/>
      <c r="Q39" s="28"/>
    </row>
    <row r="40" spans="1:17" ht="28.5" x14ac:dyDescent="0.25">
      <c r="A40" s="27" t="s">
        <v>60</v>
      </c>
      <c r="B40" s="10" t="s">
        <v>61</v>
      </c>
      <c r="C40" s="11"/>
      <c r="D40" s="11"/>
      <c r="E40" s="10" t="s">
        <v>62</v>
      </c>
      <c r="F40" s="11"/>
      <c r="G40" s="11"/>
      <c r="H40" s="10" t="s">
        <v>20</v>
      </c>
      <c r="I40" s="10">
        <v>2.5</v>
      </c>
      <c r="J40" s="11"/>
      <c r="K40" s="10">
        <f>0.5+3+2</f>
        <v>5.5</v>
      </c>
      <c r="L40" s="11"/>
      <c r="M40" s="11"/>
      <c r="N40" s="10">
        <v>3</v>
      </c>
      <c r="O40" s="11"/>
      <c r="P40" s="10">
        <v>11</v>
      </c>
      <c r="Q40" s="28"/>
    </row>
    <row r="41" spans="1:17" ht="28.5" x14ac:dyDescent="0.25">
      <c r="A41" s="27" t="s">
        <v>63</v>
      </c>
      <c r="B41" s="10" t="s">
        <v>61</v>
      </c>
      <c r="C41" s="11"/>
      <c r="D41" s="11"/>
      <c r="E41" s="10" t="s">
        <v>62</v>
      </c>
      <c r="F41" s="11"/>
      <c r="G41" s="11"/>
      <c r="H41" s="10" t="s">
        <v>20</v>
      </c>
      <c r="I41" s="10">
        <v>2.5</v>
      </c>
      <c r="J41" s="11"/>
      <c r="K41" s="10">
        <f>0.5+3+2</f>
        <v>5.5</v>
      </c>
      <c r="L41" s="11"/>
      <c r="M41" s="11"/>
      <c r="N41" s="10">
        <v>3</v>
      </c>
      <c r="O41" s="11"/>
      <c r="P41" s="10">
        <v>11</v>
      </c>
      <c r="Q41" s="28"/>
    </row>
    <row r="42" spans="1:17" ht="28.5" x14ac:dyDescent="0.25">
      <c r="A42" s="27" t="s">
        <v>64</v>
      </c>
      <c r="B42" s="10" t="s">
        <v>61</v>
      </c>
      <c r="C42" s="11"/>
      <c r="D42" s="11"/>
      <c r="E42" s="10" t="s">
        <v>62</v>
      </c>
      <c r="F42" s="11"/>
      <c r="G42" s="11"/>
      <c r="H42" s="10" t="s">
        <v>20</v>
      </c>
      <c r="I42" s="10">
        <v>2.5</v>
      </c>
      <c r="J42" s="11"/>
      <c r="K42" s="10">
        <f>0.5+3+2</f>
        <v>5.5</v>
      </c>
      <c r="L42" s="11"/>
      <c r="M42" s="11"/>
      <c r="N42" s="10">
        <v>3</v>
      </c>
      <c r="O42" s="11"/>
      <c r="P42" s="10">
        <v>11</v>
      </c>
      <c r="Q42" s="28"/>
    </row>
    <row r="43" spans="1:17" ht="28.5" x14ac:dyDescent="0.25">
      <c r="A43" s="27" t="s">
        <v>65</v>
      </c>
      <c r="B43" s="10" t="s">
        <v>61</v>
      </c>
      <c r="C43" s="11"/>
      <c r="D43" s="11"/>
      <c r="E43" s="10" t="s">
        <v>62</v>
      </c>
      <c r="F43" s="11"/>
      <c r="G43" s="11"/>
      <c r="H43" s="10" t="s">
        <v>20</v>
      </c>
      <c r="I43" s="10">
        <v>2.5</v>
      </c>
      <c r="J43" s="11"/>
      <c r="K43" s="10">
        <f>0.5+3+2</f>
        <v>5.5</v>
      </c>
      <c r="L43" s="11"/>
      <c r="M43" s="11"/>
      <c r="N43" s="10">
        <v>3</v>
      </c>
      <c r="O43" s="11"/>
      <c r="P43" s="10">
        <v>11</v>
      </c>
      <c r="Q43" s="28"/>
    </row>
    <row r="44" spans="1:17" ht="28.5" x14ac:dyDescent="0.25">
      <c r="A44" s="27" t="s">
        <v>66</v>
      </c>
      <c r="B44" s="10" t="s">
        <v>61</v>
      </c>
      <c r="C44" s="11"/>
      <c r="D44" s="11"/>
      <c r="E44" s="10" t="s">
        <v>62</v>
      </c>
      <c r="F44" s="11"/>
      <c r="G44" s="11"/>
      <c r="H44" s="10" t="s">
        <v>20</v>
      </c>
      <c r="I44" s="10">
        <v>2.5</v>
      </c>
      <c r="J44" s="11"/>
      <c r="K44" s="10">
        <f>0.5+3+2</f>
        <v>5.5</v>
      </c>
      <c r="L44" s="11"/>
      <c r="M44" s="11"/>
      <c r="N44" s="10">
        <v>3</v>
      </c>
      <c r="O44" s="11"/>
      <c r="P44" s="10">
        <v>11</v>
      </c>
      <c r="Q44" s="28"/>
    </row>
    <row r="45" spans="1:17" x14ac:dyDescent="0.25">
      <c r="A45" s="27"/>
      <c r="B45" s="10"/>
      <c r="C45" s="11"/>
      <c r="D45" s="11"/>
      <c r="E45" s="10"/>
      <c r="F45" s="11"/>
      <c r="G45" s="11"/>
      <c r="H45" s="10"/>
      <c r="I45" s="10"/>
      <c r="J45" s="11"/>
      <c r="K45" s="10"/>
      <c r="L45" s="11"/>
      <c r="M45" s="11"/>
      <c r="N45" s="10"/>
      <c r="O45" s="11"/>
      <c r="P45" s="10"/>
      <c r="Q45" s="28"/>
    </row>
    <row r="46" spans="1:17" ht="28.5" x14ac:dyDescent="0.25">
      <c r="A46" s="27" t="s">
        <v>67</v>
      </c>
      <c r="B46" s="10" t="s">
        <v>61</v>
      </c>
      <c r="C46" s="11"/>
      <c r="D46" s="11"/>
      <c r="E46" s="10" t="s">
        <v>62</v>
      </c>
      <c r="F46" s="11"/>
      <c r="G46" s="11"/>
      <c r="H46" s="10" t="s">
        <v>68</v>
      </c>
      <c r="I46" s="10">
        <v>2.5</v>
      </c>
      <c r="J46" s="11"/>
      <c r="K46" s="10">
        <f>0.5+3+2</f>
        <v>5.5</v>
      </c>
      <c r="L46" s="11"/>
      <c r="M46" s="11"/>
      <c r="N46" s="10">
        <v>3</v>
      </c>
      <c r="O46" s="11"/>
      <c r="P46" s="10">
        <v>11</v>
      </c>
      <c r="Q46" s="28"/>
    </row>
    <row r="47" spans="1:17" x14ac:dyDescent="0.25">
      <c r="A47" s="27"/>
      <c r="B47" s="14"/>
      <c r="C47" s="11"/>
      <c r="D47" s="11"/>
      <c r="E47" s="14"/>
      <c r="F47" s="11"/>
      <c r="G47" s="11"/>
      <c r="H47" s="14"/>
      <c r="I47" s="14"/>
      <c r="J47" s="11"/>
      <c r="K47" s="11"/>
      <c r="L47" s="11"/>
      <c r="M47" s="11"/>
      <c r="N47" s="11"/>
      <c r="O47" s="11"/>
      <c r="P47" s="10"/>
      <c r="Q47" s="28"/>
    </row>
    <row r="48" spans="1:17" ht="28.5" x14ac:dyDescent="0.25">
      <c r="A48" s="27" t="s">
        <v>69</v>
      </c>
      <c r="B48" s="10" t="s">
        <v>61</v>
      </c>
      <c r="C48" s="11"/>
      <c r="D48" s="11"/>
      <c r="E48" s="10" t="s">
        <v>70</v>
      </c>
      <c r="F48" s="11"/>
      <c r="G48" s="11"/>
      <c r="H48" s="10" t="s">
        <v>20</v>
      </c>
      <c r="I48" s="10">
        <v>2.5</v>
      </c>
      <c r="J48" s="11"/>
      <c r="K48" s="10">
        <f>0.5+3+1</f>
        <v>4.5</v>
      </c>
      <c r="L48" s="11"/>
      <c r="M48" s="11"/>
      <c r="N48" s="10">
        <v>3</v>
      </c>
      <c r="O48" s="11"/>
      <c r="P48" s="10">
        <v>10</v>
      </c>
      <c r="Q48" s="28"/>
    </row>
    <row r="49" spans="1:17" ht="28.5" x14ac:dyDescent="0.25">
      <c r="A49" s="27" t="s">
        <v>71</v>
      </c>
      <c r="B49" s="10" t="s">
        <v>61</v>
      </c>
      <c r="C49" s="11"/>
      <c r="D49" s="11"/>
      <c r="E49" s="10" t="s">
        <v>70</v>
      </c>
      <c r="F49" s="11"/>
      <c r="G49" s="11"/>
      <c r="H49" s="10" t="s">
        <v>20</v>
      </c>
      <c r="I49" s="10">
        <v>2.5</v>
      </c>
      <c r="J49" s="11"/>
      <c r="K49" s="10">
        <f>0.5+3+1</f>
        <v>4.5</v>
      </c>
      <c r="L49" s="11"/>
      <c r="M49" s="11"/>
      <c r="N49" s="10">
        <v>3</v>
      </c>
      <c r="O49" s="11"/>
      <c r="P49" s="10">
        <v>10</v>
      </c>
      <c r="Q49" s="28"/>
    </row>
    <row r="50" spans="1:17" ht="28.5" x14ac:dyDescent="0.25">
      <c r="A50" s="27" t="s">
        <v>72</v>
      </c>
      <c r="B50" s="10" t="s">
        <v>61</v>
      </c>
      <c r="C50" s="11"/>
      <c r="D50" s="11"/>
      <c r="E50" s="10" t="s">
        <v>70</v>
      </c>
      <c r="F50" s="11"/>
      <c r="G50" s="11"/>
      <c r="H50" s="10" t="s">
        <v>20</v>
      </c>
      <c r="I50" s="10">
        <v>2.5</v>
      </c>
      <c r="J50" s="11"/>
      <c r="K50" s="10">
        <f>0.5+3+1</f>
        <v>4.5</v>
      </c>
      <c r="L50" s="11"/>
      <c r="M50" s="11"/>
      <c r="N50" s="10">
        <v>3</v>
      </c>
      <c r="O50" s="11"/>
      <c r="P50" s="10">
        <v>10</v>
      </c>
      <c r="Q50" s="28"/>
    </row>
    <row r="51" spans="1:17" ht="28.5" x14ac:dyDescent="0.25">
      <c r="A51" s="27" t="s">
        <v>73</v>
      </c>
      <c r="B51" s="10" t="s">
        <v>61</v>
      </c>
      <c r="C51" s="11"/>
      <c r="D51" s="11"/>
      <c r="E51" s="10" t="s">
        <v>70</v>
      </c>
      <c r="F51" s="11"/>
      <c r="G51" s="11"/>
      <c r="H51" s="10" t="s">
        <v>20</v>
      </c>
      <c r="I51" s="10">
        <v>2.5</v>
      </c>
      <c r="J51" s="11"/>
      <c r="K51" s="10">
        <f>0.5+3+1</f>
        <v>4.5</v>
      </c>
      <c r="L51" s="11"/>
      <c r="M51" s="11"/>
      <c r="N51" s="10">
        <v>3</v>
      </c>
      <c r="O51" s="11"/>
      <c r="P51" s="10">
        <v>10</v>
      </c>
      <c r="Q51" s="28"/>
    </row>
    <row r="52" spans="1:17" ht="28.5" x14ac:dyDescent="0.25">
      <c r="A52" s="27" t="s">
        <v>74</v>
      </c>
      <c r="B52" s="10" t="s">
        <v>61</v>
      </c>
      <c r="C52" s="11"/>
      <c r="D52" s="11"/>
      <c r="E52" s="10" t="s">
        <v>70</v>
      </c>
      <c r="F52" s="11"/>
      <c r="G52" s="11"/>
      <c r="H52" s="10" t="s">
        <v>20</v>
      </c>
      <c r="I52" s="10">
        <v>2.5</v>
      </c>
      <c r="J52" s="11"/>
      <c r="K52" s="10">
        <f>0.5+3+1</f>
        <v>4.5</v>
      </c>
      <c r="L52" s="11"/>
      <c r="M52" s="11"/>
      <c r="N52" s="10">
        <v>3</v>
      </c>
      <c r="O52" s="11"/>
      <c r="P52" s="10">
        <v>10</v>
      </c>
      <c r="Q52" s="28"/>
    </row>
    <row r="53" spans="1:17" x14ac:dyDescent="0.25">
      <c r="A53" s="27"/>
      <c r="B53" s="10"/>
      <c r="C53" s="11"/>
      <c r="D53" s="11"/>
      <c r="E53" s="10"/>
      <c r="F53" s="11"/>
      <c r="G53" s="11"/>
      <c r="H53" s="10"/>
      <c r="I53" s="14"/>
      <c r="J53" s="11"/>
      <c r="K53" s="10"/>
      <c r="L53" s="11"/>
      <c r="M53" s="11"/>
      <c r="N53" s="10"/>
      <c r="O53" s="11"/>
      <c r="P53" s="10"/>
      <c r="Q53" s="28"/>
    </row>
    <row r="54" spans="1:17" x14ac:dyDescent="0.25">
      <c r="A54" s="27" t="s">
        <v>75</v>
      </c>
      <c r="B54" s="16" t="s">
        <v>61</v>
      </c>
      <c r="C54" s="15"/>
      <c r="D54" s="15"/>
      <c r="E54" s="16" t="s">
        <v>76</v>
      </c>
      <c r="F54" s="11"/>
      <c r="G54" s="11"/>
      <c r="H54" s="10" t="s">
        <v>77</v>
      </c>
      <c r="I54" s="10"/>
      <c r="J54" s="11"/>
      <c r="K54" s="10">
        <v>7</v>
      </c>
      <c r="L54" s="11"/>
      <c r="M54" s="10"/>
      <c r="N54" s="10">
        <v>2</v>
      </c>
      <c r="O54" s="11"/>
      <c r="P54" s="10">
        <v>9</v>
      </c>
      <c r="Q54" s="28"/>
    </row>
    <row r="55" spans="1:17" ht="114" x14ac:dyDescent="0.25">
      <c r="A55" s="27" t="s">
        <v>78</v>
      </c>
      <c r="B55" s="16" t="s">
        <v>61</v>
      </c>
      <c r="C55" s="15"/>
      <c r="D55" s="15"/>
      <c r="E55" s="10" t="s">
        <v>79</v>
      </c>
      <c r="F55" s="11"/>
      <c r="G55" s="11"/>
      <c r="H55" s="10" t="s">
        <v>77</v>
      </c>
      <c r="I55" s="10"/>
      <c r="J55" s="11"/>
      <c r="K55" s="10">
        <v>8</v>
      </c>
      <c r="L55" s="11"/>
      <c r="M55" s="10"/>
      <c r="N55" s="10">
        <v>2</v>
      </c>
      <c r="O55" s="11"/>
      <c r="P55" s="10">
        <v>10</v>
      </c>
      <c r="Q55" s="28"/>
    </row>
    <row r="56" spans="1:17" x14ac:dyDescent="0.25">
      <c r="A56" s="27" t="s">
        <v>80</v>
      </c>
      <c r="B56" s="16" t="s">
        <v>61</v>
      </c>
      <c r="C56" s="15"/>
      <c r="D56" s="15"/>
      <c r="E56" s="16" t="s">
        <v>81</v>
      </c>
      <c r="F56" s="11"/>
      <c r="G56" s="11"/>
      <c r="H56" s="10" t="s">
        <v>77</v>
      </c>
      <c r="I56" s="10"/>
      <c r="J56" s="11"/>
      <c r="K56" s="10">
        <v>9</v>
      </c>
      <c r="L56" s="11"/>
      <c r="M56" s="10"/>
      <c r="N56" s="10">
        <v>2</v>
      </c>
      <c r="O56" s="11"/>
      <c r="P56" s="10">
        <v>11</v>
      </c>
      <c r="Q56" s="28"/>
    </row>
    <row r="57" spans="1:17" x14ac:dyDescent="0.25">
      <c r="A57" s="27"/>
      <c r="B57" s="16"/>
      <c r="C57" s="15"/>
      <c r="D57" s="15"/>
      <c r="E57" s="16"/>
      <c r="F57" s="11"/>
      <c r="G57" s="11"/>
      <c r="H57" s="10"/>
      <c r="I57" s="10"/>
      <c r="J57" s="11"/>
      <c r="K57" s="10"/>
      <c r="L57" s="11"/>
      <c r="M57" s="10"/>
      <c r="N57" s="10"/>
      <c r="O57" s="11"/>
      <c r="P57" s="10"/>
      <c r="Q57" s="28"/>
    </row>
    <row r="58" spans="1:17" x14ac:dyDescent="0.25">
      <c r="A58" s="27" t="s">
        <v>82</v>
      </c>
      <c r="B58" s="16" t="s">
        <v>61</v>
      </c>
      <c r="C58" s="15"/>
      <c r="D58" s="15"/>
      <c r="E58" s="16" t="s">
        <v>83</v>
      </c>
      <c r="F58" s="11"/>
      <c r="G58" s="11"/>
      <c r="H58" s="10" t="s">
        <v>84</v>
      </c>
      <c r="I58" s="10"/>
      <c r="J58" s="10">
        <v>2</v>
      </c>
      <c r="K58" s="10">
        <v>3</v>
      </c>
      <c r="L58" s="10">
        <f>13+8+2+2+10*0.5</f>
        <v>30</v>
      </c>
      <c r="M58" s="10"/>
      <c r="N58" s="10">
        <v>2</v>
      </c>
      <c r="O58" s="11"/>
      <c r="P58" s="10">
        <v>37</v>
      </c>
      <c r="Q58" s="28"/>
    </row>
    <row r="59" spans="1:17" x14ac:dyDescent="0.25">
      <c r="A59" s="27" t="s">
        <v>85</v>
      </c>
      <c r="B59" s="16" t="s">
        <v>61</v>
      </c>
      <c r="C59" s="15"/>
      <c r="D59" s="15"/>
      <c r="E59" s="16" t="s">
        <v>86</v>
      </c>
      <c r="F59" s="11"/>
      <c r="G59" s="11"/>
      <c r="H59" s="10" t="s">
        <v>84</v>
      </c>
      <c r="I59" s="10"/>
      <c r="J59" s="10">
        <v>2</v>
      </c>
      <c r="K59" s="10">
        <v>4</v>
      </c>
      <c r="L59" s="10"/>
      <c r="M59" s="10">
        <v>3</v>
      </c>
      <c r="N59" s="10">
        <v>2</v>
      </c>
      <c r="O59" s="11"/>
      <c r="P59" s="10">
        <v>11</v>
      </c>
      <c r="Q59" s="28"/>
    </row>
    <row r="60" spans="1:17" x14ac:dyDescent="0.25">
      <c r="A60" s="27" t="s">
        <v>87</v>
      </c>
      <c r="B60" s="16" t="s">
        <v>61</v>
      </c>
      <c r="C60" s="15"/>
      <c r="D60" s="15"/>
      <c r="E60" s="16" t="s">
        <v>88</v>
      </c>
      <c r="F60" s="11"/>
      <c r="G60" s="11"/>
      <c r="H60" s="10" t="s">
        <v>89</v>
      </c>
      <c r="I60" s="10"/>
      <c r="J60" s="10">
        <v>2</v>
      </c>
      <c r="K60" s="10">
        <v>4</v>
      </c>
      <c r="L60" s="11"/>
      <c r="M60" s="10"/>
      <c r="N60" s="10">
        <v>2</v>
      </c>
      <c r="O60" s="11"/>
      <c r="P60" s="10">
        <v>8</v>
      </c>
      <c r="Q60" s="28"/>
    </row>
    <row r="61" spans="1:17" x14ac:dyDescent="0.25">
      <c r="A61" s="27" t="s">
        <v>90</v>
      </c>
      <c r="B61" s="16" t="s">
        <v>61</v>
      </c>
      <c r="C61" s="15"/>
      <c r="D61" s="15"/>
      <c r="E61" s="16" t="s">
        <v>91</v>
      </c>
      <c r="F61" s="11"/>
      <c r="G61" s="11"/>
      <c r="H61" s="10" t="s">
        <v>92</v>
      </c>
      <c r="I61" s="10"/>
      <c r="J61" s="10">
        <f>2.5+1+2.5+2+2.5+3</f>
        <v>13.5</v>
      </c>
      <c r="K61" s="10">
        <v>8</v>
      </c>
      <c r="L61" s="11"/>
      <c r="M61" s="10"/>
      <c r="N61" s="10">
        <v>2</v>
      </c>
      <c r="O61" s="11"/>
      <c r="P61" s="10">
        <v>23.5</v>
      </c>
      <c r="Q61" s="28"/>
    </row>
    <row r="62" spans="1:17" x14ac:dyDescent="0.25">
      <c r="A62" s="27" t="s">
        <v>93</v>
      </c>
      <c r="B62" s="16" t="s">
        <v>61</v>
      </c>
      <c r="C62" s="15"/>
      <c r="D62" s="15"/>
      <c r="E62" s="16" t="s">
        <v>94</v>
      </c>
      <c r="F62" s="11"/>
      <c r="G62" s="11"/>
      <c r="H62" s="10" t="s">
        <v>92</v>
      </c>
      <c r="I62" s="10"/>
      <c r="J62" s="10">
        <f>2.5+6+2.5+6+2.5+8</f>
        <v>27.5</v>
      </c>
      <c r="K62" s="10">
        <v>8</v>
      </c>
      <c r="L62" s="11"/>
      <c r="M62" s="10"/>
      <c r="N62" s="10">
        <v>2</v>
      </c>
      <c r="O62" s="11"/>
      <c r="P62" s="10">
        <v>37.5</v>
      </c>
      <c r="Q62" s="28"/>
    </row>
    <row r="63" spans="1:17" x14ac:dyDescent="0.25">
      <c r="A63" s="27" t="s">
        <v>95</v>
      </c>
      <c r="B63" s="16" t="s">
        <v>61</v>
      </c>
      <c r="C63" s="15"/>
      <c r="D63" s="15"/>
      <c r="E63" s="16" t="s">
        <v>96</v>
      </c>
      <c r="F63" s="11"/>
      <c r="G63" s="11"/>
      <c r="H63" s="10" t="s">
        <v>92</v>
      </c>
      <c r="I63" s="10"/>
      <c r="J63" s="10">
        <f>2.5+2.5+1+4+8+2.5+2.5</f>
        <v>23</v>
      </c>
      <c r="K63" s="10">
        <v>8</v>
      </c>
      <c r="L63" s="11"/>
      <c r="M63" s="10"/>
      <c r="N63" s="10">
        <v>2</v>
      </c>
      <c r="O63" s="11"/>
      <c r="P63" s="10">
        <v>33</v>
      </c>
      <c r="Q63" s="28"/>
    </row>
    <row r="64" spans="1:17" x14ac:dyDescent="0.25">
      <c r="A64" s="27" t="s">
        <v>97</v>
      </c>
      <c r="B64" s="16" t="s">
        <v>61</v>
      </c>
      <c r="C64" s="15"/>
      <c r="D64" s="15"/>
      <c r="E64" s="16" t="s">
        <v>98</v>
      </c>
      <c r="F64" s="11"/>
      <c r="G64" s="11"/>
      <c r="H64" s="10" t="s">
        <v>92</v>
      </c>
      <c r="I64" s="10"/>
      <c r="J64" s="10">
        <f>2.5+2.5+1+4+8+2.5</f>
        <v>20.5</v>
      </c>
      <c r="K64" s="10">
        <v>7</v>
      </c>
      <c r="L64" s="11"/>
      <c r="M64" s="10"/>
      <c r="N64" s="10">
        <v>2</v>
      </c>
      <c r="O64" s="11"/>
      <c r="P64" s="10">
        <v>29.5</v>
      </c>
      <c r="Q64" s="28"/>
    </row>
    <row r="65" spans="1:17" x14ac:dyDescent="0.25">
      <c r="A65" s="27" t="s">
        <v>99</v>
      </c>
      <c r="B65" s="16" t="s">
        <v>61</v>
      </c>
      <c r="C65" s="15"/>
      <c r="D65" s="15"/>
      <c r="E65" s="16" t="s">
        <v>100</v>
      </c>
      <c r="F65" s="11"/>
      <c r="G65" s="11"/>
      <c r="H65" s="10" t="s">
        <v>92</v>
      </c>
      <c r="I65" s="10">
        <v>4</v>
      </c>
      <c r="J65" s="11"/>
      <c r="K65" s="10">
        <v>1</v>
      </c>
      <c r="L65" s="11"/>
      <c r="M65" s="11"/>
      <c r="N65" s="10">
        <v>2</v>
      </c>
      <c r="O65" s="11"/>
      <c r="P65" s="10">
        <v>7</v>
      </c>
      <c r="Q65" s="28"/>
    </row>
    <row r="66" spans="1:17" ht="28.5" x14ac:dyDescent="0.25">
      <c r="A66" s="27" t="s">
        <v>101</v>
      </c>
      <c r="B66" s="10" t="s">
        <v>61</v>
      </c>
      <c r="C66" s="11"/>
      <c r="D66" s="11"/>
      <c r="E66" s="10" t="s">
        <v>102</v>
      </c>
      <c r="F66" s="11"/>
      <c r="G66" s="11"/>
      <c r="H66" s="10" t="s">
        <v>20</v>
      </c>
      <c r="I66" s="10">
        <v>2.5</v>
      </c>
      <c r="J66" s="11"/>
      <c r="K66" s="10">
        <f t="shared" ref="K66:K71" si="0">1.5+3+2</f>
        <v>6.5</v>
      </c>
      <c r="L66" s="11"/>
      <c r="M66" s="11"/>
      <c r="N66" s="10">
        <v>3</v>
      </c>
      <c r="O66" s="11"/>
      <c r="P66" s="10">
        <v>12</v>
      </c>
      <c r="Q66" s="28"/>
    </row>
    <row r="67" spans="1:17" ht="28.5" x14ac:dyDescent="0.25">
      <c r="A67" s="27" t="s">
        <v>103</v>
      </c>
      <c r="B67" s="10" t="s">
        <v>61</v>
      </c>
      <c r="C67" s="11"/>
      <c r="D67" s="11"/>
      <c r="E67" s="10" t="s">
        <v>102</v>
      </c>
      <c r="F67" s="11"/>
      <c r="G67" s="11"/>
      <c r="H67" s="10" t="s">
        <v>20</v>
      </c>
      <c r="I67" s="10">
        <v>2.5</v>
      </c>
      <c r="J67" s="11"/>
      <c r="K67" s="10">
        <f t="shared" si="0"/>
        <v>6.5</v>
      </c>
      <c r="L67" s="11"/>
      <c r="M67" s="11"/>
      <c r="N67" s="10">
        <v>3</v>
      </c>
      <c r="O67" s="11"/>
      <c r="P67" s="10">
        <v>12</v>
      </c>
      <c r="Q67" s="28"/>
    </row>
    <row r="68" spans="1:17" ht="28.5" x14ac:dyDescent="0.25">
      <c r="A68" s="27" t="s">
        <v>104</v>
      </c>
      <c r="B68" s="10" t="s">
        <v>61</v>
      </c>
      <c r="C68" s="11"/>
      <c r="D68" s="11"/>
      <c r="E68" s="10" t="s">
        <v>102</v>
      </c>
      <c r="F68" s="11"/>
      <c r="G68" s="11"/>
      <c r="H68" s="10" t="s">
        <v>20</v>
      </c>
      <c r="I68" s="10">
        <v>2.5</v>
      </c>
      <c r="J68" s="11"/>
      <c r="K68" s="10">
        <f t="shared" si="0"/>
        <v>6.5</v>
      </c>
      <c r="L68" s="11"/>
      <c r="M68" s="11"/>
      <c r="N68" s="10">
        <v>3</v>
      </c>
      <c r="O68" s="11"/>
      <c r="P68" s="10">
        <v>12</v>
      </c>
      <c r="Q68" s="28"/>
    </row>
    <row r="69" spans="1:17" ht="28.5" x14ac:dyDescent="0.25">
      <c r="A69" s="27" t="s">
        <v>105</v>
      </c>
      <c r="B69" s="10" t="s">
        <v>61</v>
      </c>
      <c r="C69" s="11"/>
      <c r="D69" s="11"/>
      <c r="E69" s="10" t="s">
        <v>102</v>
      </c>
      <c r="F69" s="11"/>
      <c r="G69" s="11"/>
      <c r="H69" s="10" t="s">
        <v>20</v>
      </c>
      <c r="I69" s="10">
        <v>2.5</v>
      </c>
      <c r="J69" s="11"/>
      <c r="K69" s="10">
        <f t="shared" si="0"/>
        <v>6.5</v>
      </c>
      <c r="L69" s="11"/>
      <c r="M69" s="11"/>
      <c r="N69" s="10">
        <v>3</v>
      </c>
      <c r="O69" s="11"/>
      <c r="P69" s="10">
        <v>12</v>
      </c>
      <c r="Q69" s="28"/>
    </row>
    <row r="70" spans="1:17" ht="28.5" x14ac:dyDescent="0.25">
      <c r="A70" s="27" t="s">
        <v>106</v>
      </c>
      <c r="B70" s="10" t="s">
        <v>61</v>
      </c>
      <c r="C70" s="11"/>
      <c r="D70" s="11"/>
      <c r="E70" s="10" t="s">
        <v>102</v>
      </c>
      <c r="F70" s="11"/>
      <c r="G70" s="11"/>
      <c r="H70" s="10" t="s">
        <v>20</v>
      </c>
      <c r="I70" s="10">
        <v>2.5</v>
      </c>
      <c r="J70" s="11"/>
      <c r="K70" s="10">
        <f t="shared" si="0"/>
        <v>6.5</v>
      </c>
      <c r="L70" s="11"/>
      <c r="M70" s="11"/>
      <c r="N70" s="10">
        <v>3</v>
      </c>
      <c r="O70" s="11"/>
      <c r="P70" s="10">
        <v>12</v>
      </c>
      <c r="Q70" s="28"/>
    </row>
    <row r="71" spans="1:17" ht="28.5" x14ac:dyDescent="0.25">
      <c r="A71" s="27" t="s">
        <v>107</v>
      </c>
      <c r="B71" s="10" t="s">
        <v>61</v>
      </c>
      <c r="C71" s="11"/>
      <c r="D71" s="11"/>
      <c r="E71" s="10" t="s">
        <v>62</v>
      </c>
      <c r="F71" s="11"/>
      <c r="G71" s="11"/>
      <c r="H71" s="10" t="s">
        <v>68</v>
      </c>
      <c r="I71" s="10">
        <v>2.5</v>
      </c>
      <c r="J71" s="11"/>
      <c r="K71" s="10">
        <f t="shared" si="0"/>
        <v>6.5</v>
      </c>
      <c r="L71" s="11"/>
      <c r="M71" s="11"/>
      <c r="N71" s="10">
        <v>3</v>
      </c>
      <c r="O71" s="11"/>
      <c r="P71" s="10">
        <v>12</v>
      </c>
      <c r="Q71" s="28"/>
    </row>
    <row r="72" spans="1:17" x14ac:dyDescent="0.25">
      <c r="A72" s="27"/>
      <c r="B72" s="14"/>
      <c r="C72" s="11"/>
      <c r="D72" s="11"/>
      <c r="E72" s="14"/>
      <c r="F72" s="11"/>
      <c r="G72" s="11"/>
      <c r="H72" s="14"/>
      <c r="I72" s="14"/>
      <c r="J72" s="11"/>
      <c r="K72" s="11"/>
      <c r="L72" s="11"/>
      <c r="M72" s="11"/>
      <c r="N72" s="11"/>
      <c r="O72" s="11"/>
      <c r="P72" s="10"/>
      <c r="Q72" s="28"/>
    </row>
    <row r="73" spans="1:17" ht="28.5" x14ac:dyDescent="0.25">
      <c r="A73" s="27" t="s">
        <v>108</v>
      </c>
      <c r="B73" s="10" t="s">
        <v>61</v>
      </c>
      <c r="C73" s="11"/>
      <c r="D73" s="11"/>
      <c r="E73" s="10" t="s">
        <v>109</v>
      </c>
      <c r="F73" s="11"/>
      <c r="G73" s="11"/>
      <c r="H73" s="10" t="s">
        <v>20</v>
      </c>
      <c r="I73" s="10"/>
      <c r="J73" s="11"/>
      <c r="K73" s="10">
        <f>0.5+3+1</f>
        <v>4.5</v>
      </c>
      <c r="L73" s="11"/>
      <c r="M73" s="11"/>
      <c r="N73" s="10">
        <v>3</v>
      </c>
      <c r="O73" s="11"/>
      <c r="P73" s="10">
        <v>7.5</v>
      </c>
      <c r="Q73" s="28"/>
    </row>
    <row r="74" spans="1:17" ht="28.5" x14ac:dyDescent="0.25">
      <c r="A74" s="27" t="s">
        <v>110</v>
      </c>
      <c r="B74" s="10" t="s">
        <v>61</v>
      </c>
      <c r="C74" s="11"/>
      <c r="D74" s="11"/>
      <c r="E74" s="10" t="s">
        <v>109</v>
      </c>
      <c r="F74" s="11"/>
      <c r="G74" s="11"/>
      <c r="H74" s="10" t="s">
        <v>20</v>
      </c>
      <c r="I74" s="10"/>
      <c r="J74" s="11"/>
      <c r="K74" s="10">
        <f>0.5+3+1</f>
        <v>4.5</v>
      </c>
      <c r="L74" s="11"/>
      <c r="M74" s="11"/>
      <c r="N74" s="10">
        <v>3</v>
      </c>
      <c r="O74" s="11"/>
      <c r="P74" s="10">
        <v>7.5</v>
      </c>
      <c r="Q74" s="28"/>
    </row>
    <row r="75" spans="1:17" ht="28.5" x14ac:dyDescent="0.25">
      <c r="A75" s="27" t="s">
        <v>111</v>
      </c>
      <c r="B75" s="10" t="s">
        <v>61</v>
      </c>
      <c r="C75" s="11"/>
      <c r="D75" s="11"/>
      <c r="E75" s="10" t="s">
        <v>109</v>
      </c>
      <c r="F75" s="11"/>
      <c r="G75" s="11"/>
      <c r="H75" s="10" t="s">
        <v>20</v>
      </c>
      <c r="I75" s="10"/>
      <c r="J75" s="11"/>
      <c r="K75" s="10">
        <f>0.5+3+1</f>
        <v>4.5</v>
      </c>
      <c r="L75" s="11"/>
      <c r="M75" s="11"/>
      <c r="N75" s="10">
        <v>3</v>
      </c>
      <c r="O75" s="11"/>
      <c r="P75" s="10">
        <v>7.5</v>
      </c>
      <c r="Q75" s="28"/>
    </row>
    <row r="76" spans="1:17" ht="28.5" x14ac:dyDescent="0.25">
      <c r="A76" s="27" t="s">
        <v>112</v>
      </c>
      <c r="B76" s="10" t="s">
        <v>61</v>
      </c>
      <c r="C76" s="11"/>
      <c r="D76" s="11"/>
      <c r="E76" s="10" t="s">
        <v>109</v>
      </c>
      <c r="F76" s="11"/>
      <c r="G76" s="11"/>
      <c r="H76" s="10" t="s">
        <v>20</v>
      </c>
      <c r="I76" s="10"/>
      <c r="J76" s="11"/>
      <c r="K76" s="10">
        <f>0.5+3+1</f>
        <v>4.5</v>
      </c>
      <c r="L76" s="11"/>
      <c r="M76" s="11"/>
      <c r="N76" s="10">
        <v>3</v>
      </c>
      <c r="O76" s="11"/>
      <c r="P76" s="10">
        <v>7.5</v>
      </c>
      <c r="Q76" s="28"/>
    </row>
    <row r="77" spans="1:17" ht="28.5" x14ac:dyDescent="0.25">
      <c r="A77" s="27" t="s">
        <v>113</v>
      </c>
      <c r="B77" s="10" t="s">
        <v>61</v>
      </c>
      <c r="C77" s="11"/>
      <c r="D77" s="11"/>
      <c r="E77" s="10" t="s">
        <v>109</v>
      </c>
      <c r="F77" s="11"/>
      <c r="G77" s="11"/>
      <c r="H77" s="10" t="s">
        <v>20</v>
      </c>
      <c r="I77" s="10"/>
      <c r="J77" s="11"/>
      <c r="K77" s="10">
        <f>0.5+3+1</f>
        <v>4.5</v>
      </c>
      <c r="L77" s="11"/>
      <c r="M77" s="11"/>
      <c r="N77" s="10">
        <v>3</v>
      </c>
      <c r="O77" s="11"/>
      <c r="P77" s="10">
        <v>7.5</v>
      </c>
      <c r="Q77" s="28"/>
    </row>
    <row r="78" spans="1:17" x14ac:dyDescent="0.25">
      <c r="A78" s="27"/>
      <c r="B78" s="16"/>
      <c r="C78" s="15"/>
      <c r="D78" s="15"/>
      <c r="E78" s="16"/>
      <c r="F78" s="11"/>
      <c r="G78" s="11"/>
      <c r="H78" s="10"/>
      <c r="I78" s="10"/>
      <c r="J78" s="11"/>
      <c r="K78" s="10"/>
      <c r="L78" s="11"/>
      <c r="M78" s="10"/>
      <c r="N78" s="10"/>
      <c r="O78" s="11"/>
      <c r="P78" s="10"/>
      <c r="Q78" s="28"/>
    </row>
    <row r="79" spans="1:17" ht="114" x14ac:dyDescent="0.25">
      <c r="A79" s="27" t="s">
        <v>114</v>
      </c>
      <c r="B79" s="16" t="s">
        <v>61</v>
      </c>
      <c r="C79" s="15"/>
      <c r="D79" s="15"/>
      <c r="E79" s="10" t="s">
        <v>115</v>
      </c>
      <c r="F79" s="11"/>
      <c r="G79" s="11"/>
      <c r="H79" s="10" t="s">
        <v>77</v>
      </c>
      <c r="I79" s="10"/>
      <c r="J79" s="11"/>
      <c r="K79" s="10">
        <v>10</v>
      </c>
      <c r="L79" s="11"/>
      <c r="M79" s="10"/>
      <c r="N79" s="10">
        <v>2</v>
      </c>
      <c r="O79" s="11"/>
      <c r="P79" s="10">
        <v>12</v>
      </c>
      <c r="Q79" s="28"/>
    </row>
    <row r="80" spans="1:17" ht="85.5" x14ac:dyDescent="0.25">
      <c r="A80" s="27" t="s">
        <v>116</v>
      </c>
      <c r="B80" s="16" t="s">
        <v>61</v>
      </c>
      <c r="C80" s="15"/>
      <c r="D80" s="15"/>
      <c r="E80" s="10" t="s">
        <v>117</v>
      </c>
      <c r="F80" s="11"/>
      <c r="G80" s="11"/>
      <c r="H80" s="10" t="s">
        <v>77</v>
      </c>
      <c r="I80" s="10"/>
      <c r="J80" s="11"/>
      <c r="K80" s="10">
        <v>11</v>
      </c>
      <c r="L80" s="11"/>
      <c r="M80" s="10"/>
      <c r="N80" s="10">
        <v>2</v>
      </c>
      <c r="O80" s="11"/>
      <c r="P80" s="10">
        <v>13</v>
      </c>
      <c r="Q80" s="28"/>
    </row>
    <row r="81" spans="1:17" ht="114" x14ac:dyDescent="0.25">
      <c r="A81" s="27" t="s">
        <v>118</v>
      </c>
      <c r="B81" s="16" t="s">
        <v>61</v>
      </c>
      <c r="C81" s="15"/>
      <c r="D81" s="15"/>
      <c r="E81" s="10" t="s">
        <v>119</v>
      </c>
      <c r="F81" s="11"/>
      <c r="G81" s="11"/>
      <c r="H81" s="10" t="s">
        <v>77</v>
      </c>
      <c r="I81" s="10"/>
      <c r="J81" s="11"/>
      <c r="K81" s="10">
        <v>13</v>
      </c>
      <c r="L81" s="11"/>
      <c r="M81" s="10"/>
      <c r="N81" s="10">
        <v>2</v>
      </c>
      <c r="O81" s="11"/>
      <c r="P81" s="10">
        <v>15</v>
      </c>
      <c r="Q81" s="28"/>
    </row>
    <row r="82" spans="1:17" x14ac:dyDescent="0.25">
      <c r="A82" s="27"/>
      <c r="B82" s="16"/>
      <c r="C82" s="15"/>
      <c r="D82" s="15"/>
      <c r="E82" s="16"/>
      <c r="F82" s="11"/>
      <c r="G82" s="11"/>
      <c r="H82" s="10"/>
      <c r="I82" s="10"/>
      <c r="J82" s="11"/>
      <c r="K82" s="10"/>
      <c r="L82" s="11"/>
      <c r="M82" s="10"/>
      <c r="N82" s="10"/>
      <c r="O82" s="11"/>
      <c r="P82" s="10"/>
      <c r="Q82" s="28"/>
    </row>
    <row r="83" spans="1:17" x14ac:dyDescent="0.25">
      <c r="A83" s="27" t="s">
        <v>120</v>
      </c>
      <c r="B83" s="16" t="s">
        <v>61</v>
      </c>
      <c r="C83" s="15"/>
      <c r="D83" s="15"/>
      <c r="E83" s="16" t="s">
        <v>121</v>
      </c>
      <c r="F83" s="11"/>
      <c r="G83" s="11"/>
      <c r="H83" s="10" t="s">
        <v>122</v>
      </c>
      <c r="I83" s="10">
        <v>4</v>
      </c>
      <c r="J83" s="11"/>
      <c r="K83" s="10">
        <v>1</v>
      </c>
      <c r="L83" s="11"/>
      <c r="M83" s="10"/>
      <c r="N83" s="10">
        <v>3</v>
      </c>
      <c r="O83" s="11"/>
      <c r="P83" s="10">
        <v>8</v>
      </c>
      <c r="Q83" s="28"/>
    </row>
    <row r="84" spans="1:17" ht="28.5" x14ac:dyDescent="0.25">
      <c r="A84" s="27" t="s">
        <v>123</v>
      </c>
      <c r="B84" s="16" t="s">
        <v>61</v>
      </c>
      <c r="C84" s="15"/>
      <c r="D84" s="15"/>
      <c r="E84" s="16" t="s">
        <v>124</v>
      </c>
      <c r="F84" s="11"/>
      <c r="G84" s="11"/>
      <c r="H84" s="10" t="s">
        <v>125</v>
      </c>
      <c r="I84" s="10">
        <v>4</v>
      </c>
      <c r="J84" s="11"/>
      <c r="K84" s="10">
        <v>1</v>
      </c>
      <c r="L84" s="11"/>
      <c r="M84" s="10"/>
      <c r="N84" s="10">
        <v>3</v>
      </c>
      <c r="O84" s="11"/>
      <c r="P84" s="10">
        <v>8</v>
      </c>
      <c r="Q84" s="28"/>
    </row>
    <row r="85" spans="1:17" x14ac:dyDescent="0.25">
      <c r="A85" s="27"/>
      <c r="B85" s="16"/>
      <c r="C85" s="15"/>
      <c r="D85" s="15"/>
      <c r="E85" s="16"/>
      <c r="F85" s="11"/>
      <c r="G85" s="11"/>
      <c r="H85" s="10"/>
      <c r="I85" s="10"/>
      <c r="J85" s="11"/>
      <c r="K85" s="10"/>
      <c r="L85" s="11"/>
      <c r="M85" s="10"/>
      <c r="N85" s="10"/>
      <c r="O85" s="11"/>
      <c r="P85" s="10"/>
      <c r="Q85" s="28"/>
    </row>
    <row r="86" spans="1:17" x14ac:dyDescent="0.25">
      <c r="A86" s="27" t="s">
        <v>126</v>
      </c>
      <c r="B86" s="16" t="s">
        <v>61</v>
      </c>
      <c r="C86" s="15"/>
      <c r="D86" s="15"/>
      <c r="E86" s="16" t="s">
        <v>127</v>
      </c>
      <c r="F86" s="11"/>
      <c r="G86" s="11"/>
      <c r="H86" s="10" t="s">
        <v>128</v>
      </c>
      <c r="I86" s="10"/>
      <c r="J86" s="11"/>
      <c r="K86" s="10">
        <v>4</v>
      </c>
      <c r="L86" s="10"/>
      <c r="M86" s="11"/>
      <c r="N86" s="10">
        <v>2.5</v>
      </c>
      <c r="O86" s="11"/>
      <c r="P86" s="10">
        <v>6.5</v>
      </c>
      <c r="Q86" s="28"/>
    </row>
    <row r="87" spans="1:17" x14ac:dyDescent="0.25">
      <c r="A87" s="27" t="s">
        <v>129</v>
      </c>
      <c r="B87" s="16" t="s">
        <v>61</v>
      </c>
      <c r="C87" s="15"/>
      <c r="D87" s="15"/>
      <c r="E87" s="16" t="s">
        <v>127</v>
      </c>
      <c r="F87" s="11"/>
      <c r="G87" s="11"/>
      <c r="H87" s="10" t="s">
        <v>128</v>
      </c>
      <c r="I87" s="10"/>
      <c r="J87" s="11"/>
      <c r="K87" s="10">
        <v>4</v>
      </c>
      <c r="L87" s="10"/>
      <c r="M87" s="11"/>
      <c r="N87" s="10">
        <v>2.5</v>
      </c>
      <c r="O87" s="11"/>
      <c r="P87" s="10">
        <v>6.5</v>
      </c>
      <c r="Q87" s="28"/>
    </row>
    <row r="88" spans="1:17" x14ac:dyDescent="0.25">
      <c r="A88" s="27"/>
      <c r="B88" s="16"/>
      <c r="C88" s="15"/>
      <c r="D88" s="15"/>
      <c r="E88" s="16"/>
      <c r="F88" s="11"/>
      <c r="G88" s="11"/>
      <c r="H88" s="10"/>
      <c r="I88" s="10"/>
      <c r="J88" s="11"/>
      <c r="K88" s="10"/>
      <c r="L88" s="11"/>
      <c r="M88" s="10"/>
      <c r="N88" s="10"/>
      <c r="O88" s="11"/>
      <c r="P88" s="10"/>
      <c r="Q88" s="28"/>
    </row>
    <row r="89" spans="1:17" x14ac:dyDescent="0.25">
      <c r="A89" s="27" t="s">
        <v>130</v>
      </c>
      <c r="B89" s="16" t="s">
        <v>62</v>
      </c>
      <c r="C89" s="15"/>
      <c r="D89" s="15"/>
      <c r="E89" s="16" t="s">
        <v>131</v>
      </c>
      <c r="F89" s="11"/>
      <c r="G89" s="11"/>
      <c r="H89" s="20" t="s">
        <v>132</v>
      </c>
      <c r="I89" s="10"/>
      <c r="J89" s="11"/>
      <c r="K89" s="10">
        <v>2</v>
      </c>
      <c r="L89" s="11"/>
      <c r="M89" s="10"/>
      <c r="N89" s="10">
        <v>5</v>
      </c>
      <c r="O89" s="11"/>
      <c r="P89" s="10">
        <v>7</v>
      </c>
      <c r="Q89" s="28"/>
    </row>
    <row r="90" spans="1:17" x14ac:dyDescent="0.25">
      <c r="A90" s="27" t="s">
        <v>133</v>
      </c>
      <c r="B90" s="16" t="s">
        <v>102</v>
      </c>
      <c r="C90" s="15"/>
      <c r="D90" s="15"/>
      <c r="E90" s="16" t="s">
        <v>134</v>
      </c>
      <c r="F90" s="11"/>
      <c r="G90" s="11"/>
      <c r="H90" s="10" t="s">
        <v>132</v>
      </c>
      <c r="I90" s="10"/>
      <c r="J90" s="11"/>
      <c r="K90" s="10">
        <v>2</v>
      </c>
      <c r="L90" s="11"/>
      <c r="M90" s="10"/>
      <c r="N90" s="10">
        <v>5</v>
      </c>
      <c r="O90" s="11"/>
      <c r="P90" s="10">
        <v>7</v>
      </c>
      <c r="Q90" s="28"/>
    </row>
    <row r="91" spans="1:17" x14ac:dyDescent="0.25">
      <c r="A91" s="27"/>
      <c r="B91" s="16"/>
      <c r="C91" s="15"/>
      <c r="D91" s="15"/>
      <c r="E91" s="16"/>
      <c r="F91" s="11"/>
      <c r="G91" s="11"/>
      <c r="H91" s="10"/>
      <c r="I91" s="10"/>
      <c r="J91" s="11"/>
      <c r="K91" s="10"/>
      <c r="L91" s="11"/>
      <c r="M91" s="10"/>
      <c r="N91" s="10"/>
      <c r="O91" s="11"/>
      <c r="P91" s="10"/>
      <c r="Q91" s="28"/>
    </row>
    <row r="92" spans="1:17" x14ac:dyDescent="0.25">
      <c r="A92" s="27" t="s">
        <v>135</v>
      </c>
      <c r="B92" s="16" t="s">
        <v>62</v>
      </c>
      <c r="C92" s="15"/>
      <c r="D92" s="15"/>
      <c r="E92" s="16" t="s">
        <v>131</v>
      </c>
      <c r="F92" s="11"/>
      <c r="G92" s="11"/>
      <c r="H92" s="10" t="s">
        <v>20</v>
      </c>
      <c r="I92" s="10"/>
      <c r="J92" s="11"/>
      <c r="K92" s="10">
        <v>2</v>
      </c>
      <c r="L92" s="11"/>
      <c r="M92" s="10"/>
      <c r="N92" s="10">
        <v>5</v>
      </c>
      <c r="O92" s="11"/>
      <c r="P92" s="10">
        <v>7</v>
      </c>
      <c r="Q92" s="28"/>
    </row>
    <row r="93" spans="1:17" x14ac:dyDescent="0.25">
      <c r="A93" s="27" t="s">
        <v>136</v>
      </c>
      <c r="B93" s="16" t="s">
        <v>62</v>
      </c>
      <c r="C93" s="15"/>
      <c r="D93" s="15"/>
      <c r="E93" s="16" t="s">
        <v>131</v>
      </c>
      <c r="F93" s="11"/>
      <c r="G93" s="11"/>
      <c r="H93" s="10" t="s">
        <v>20</v>
      </c>
      <c r="I93" s="10"/>
      <c r="J93" s="11"/>
      <c r="K93" s="10">
        <v>2</v>
      </c>
      <c r="L93" s="11"/>
      <c r="M93" s="10"/>
      <c r="N93" s="10">
        <v>5</v>
      </c>
      <c r="O93" s="11"/>
      <c r="P93" s="10">
        <v>7</v>
      </c>
      <c r="Q93" s="28"/>
    </row>
    <row r="94" spans="1:17" x14ac:dyDescent="0.25">
      <c r="A94" s="27"/>
      <c r="B94" s="16"/>
      <c r="C94" s="15"/>
      <c r="D94" s="15"/>
      <c r="E94" s="16"/>
      <c r="F94" s="11"/>
      <c r="G94" s="11"/>
      <c r="H94" s="10"/>
      <c r="I94" s="10"/>
      <c r="J94" s="11"/>
      <c r="K94" s="10"/>
      <c r="L94" s="11"/>
      <c r="M94" s="10"/>
      <c r="N94" s="10"/>
      <c r="O94" s="11"/>
      <c r="P94" s="10"/>
      <c r="Q94" s="28"/>
    </row>
    <row r="95" spans="1:17" x14ac:dyDescent="0.25">
      <c r="A95" s="27" t="s">
        <v>137</v>
      </c>
      <c r="B95" s="16" t="s">
        <v>102</v>
      </c>
      <c r="C95" s="15"/>
      <c r="D95" s="15"/>
      <c r="E95" s="16" t="s">
        <v>134</v>
      </c>
      <c r="F95" s="11"/>
      <c r="G95" s="11"/>
      <c r="H95" s="10" t="s">
        <v>20</v>
      </c>
      <c r="I95" s="10"/>
      <c r="J95" s="11"/>
      <c r="K95" s="10">
        <v>2</v>
      </c>
      <c r="L95" s="11"/>
      <c r="M95" s="10"/>
      <c r="N95" s="10">
        <v>5</v>
      </c>
      <c r="O95" s="11"/>
      <c r="P95" s="10">
        <v>7</v>
      </c>
      <c r="Q95" s="28"/>
    </row>
    <row r="96" spans="1:17" x14ac:dyDescent="0.25">
      <c r="A96" s="27" t="s">
        <v>138</v>
      </c>
      <c r="B96" s="16" t="s">
        <v>102</v>
      </c>
      <c r="C96" s="15"/>
      <c r="D96" s="15"/>
      <c r="E96" s="16" t="s">
        <v>134</v>
      </c>
      <c r="F96" s="11"/>
      <c r="G96" s="11"/>
      <c r="H96" s="10" t="s">
        <v>20</v>
      </c>
      <c r="I96" s="10"/>
      <c r="J96" s="11"/>
      <c r="K96" s="10">
        <v>2</v>
      </c>
      <c r="L96" s="11"/>
      <c r="M96" s="10"/>
      <c r="N96" s="10">
        <v>5</v>
      </c>
      <c r="O96" s="11"/>
      <c r="P96" s="10">
        <v>7</v>
      </c>
      <c r="Q96" s="28"/>
    </row>
    <row r="97" spans="1:17" x14ac:dyDescent="0.25">
      <c r="A97" s="27" t="s">
        <v>139</v>
      </c>
      <c r="B97" s="16" t="s">
        <v>140</v>
      </c>
      <c r="C97" s="15"/>
      <c r="D97" s="15"/>
      <c r="E97" s="16" t="s">
        <v>141</v>
      </c>
      <c r="F97" s="11"/>
      <c r="G97" s="11"/>
      <c r="H97" s="10" t="s">
        <v>77</v>
      </c>
      <c r="I97" s="10"/>
      <c r="J97" s="11"/>
      <c r="K97" s="10">
        <f>2.5+3.5</f>
        <v>6</v>
      </c>
      <c r="L97" s="11"/>
      <c r="M97" s="10"/>
      <c r="N97" s="10">
        <v>2</v>
      </c>
      <c r="O97" s="11"/>
      <c r="P97" s="10">
        <v>8</v>
      </c>
      <c r="Q97" s="28"/>
    </row>
    <row r="98" spans="1:17" x14ac:dyDescent="0.25">
      <c r="A98" s="27" t="s">
        <v>142</v>
      </c>
      <c r="B98" s="16" t="s">
        <v>140</v>
      </c>
      <c r="C98" s="15"/>
      <c r="D98" s="15"/>
      <c r="E98" s="16" t="s">
        <v>143</v>
      </c>
      <c r="F98" s="11"/>
      <c r="G98" s="11"/>
      <c r="H98" s="10" t="s">
        <v>77</v>
      </c>
      <c r="I98" s="10"/>
      <c r="J98" s="11"/>
      <c r="K98" s="10">
        <f>2.5+4.5</f>
        <v>7</v>
      </c>
      <c r="L98" s="11"/>
      <c r="M98" s="10"/>
      <c r="N98" s="10">
        <v>2</v>
      </c>
      <c r="O98" s="11"/>
      <c r="P98" s="10">
        <v>9</v>
      </c>
      <c r="Q98" s="28"/>
    </row>
    <row r="99" spans="1:17" x14ac:dyDescent="0.25">
      <c r="A99" s="27" t="s">
        <v>144</v>
      </c>
      <c r="B99" s="16" t="s">
        <v>140</v>
      </c>
      <c r="C99" s="15"/>
      <c r="D99" s="15"/>
      <c r="E99" s="16" t="s">
        <v>145</v>
      </c>
      <c r="F99" s="11"/>
      <c r="G99" s="11"/>
      <c r="H99" s="10" t="s">
        <v>77</v>
      </c>
      <c r="I99" s="10"/>
      <c r="J99" s="11"/>
      <c r="K99" s="10">
        <f>2.5+5</f>
        <v>7.5</v>
      </c>
      <c r="L99" s="11"/>
      <c r="M99" s="10"/>
      <c r="N99" s="10">
        <v>2</v>
      </c>
      <c r="O99" s="11"/>
      <c r="P99" s="10">
        <v>9.5</v>
      </c>
      <c r="Q99" s="28"/>
    </row>
    <row r="100" spans="1:17" x14ac:dyDescent="0.25">
      <c r="A100" s="27" t="s">
        <v>146</v>
      </c>
      <c r="B100" s="16" t="s">
        <v>140</v>
      </c>
      <c r="C100" s="15"/>
      <c r="D100" s="15"/>
      <c r="E100" s="16" t="s">
        <v>147</v>
      </c>
      <c r="F100" s="11"/>
      <c r="G100" s="11"/>
      <c r="H100" s="10" t="s">
        <v>77</v>
      </c>
      <c r="I100" s="10"/>
      <c r="J100" s="11"/>
      <c r="K100" s="10">
        <f>2.5+6</f>
        <v>8.5</v>
      </c>
      <c r="L100" s="11"/>
      <c r="M100" s="10"/>
      <c r="N100" s="10">
        <v>2</v>
      </c>
      <c r="O100" s="11"/>
      <c r="P100" s="10">
        <v>10.5</v>
      </c>
      <c r="Q100" s="28"/>
    </row>
    <row r="101" spans="1:17" x14ac:dyDescent="0.25">
      <c r="A101" s="27" t="s">
        <v>148</v>
      </c>
      <c r="B101" s="16" t="s">
        <v>140</v>
      </c>
      <c r="C101" s="15"/>
      <c r="D101" s="15"/>
      <c r="E101" s="16" t="s">
        <v>149</v>
      </c>
      <c r="F101" s="11"/>
      <c r="G101" s="11"/>
      <c r="H101" s="10" t="s">
        <v>77</v>
      </c>
      <c r="I101" s="10"/>
      <c r="J101" s="11"/>
      <c r="K101" s="10">
        <f>2.5+7</f>
        <v>9.5</v>
      </c>
      <c r="L101" s="11"/>
      <c r="M101" s="10"/>
      <c r="N101" s="10">
        <v>2</v>
      </c>
      <c r="O101" s="11"/>
      <c r="P101" s="10">
        <v>11.5</v>
      </c>
      <c r="Q101" s="28"/>
    </row>
    <row r="102" spans="1:17" x14ac:dyDescent="0.25">
      <c r="A102" s="27" t="s">
        <v>150</v>
      </c>
      <c r="B102" s="16" t="s">
        <v>140</v>
      </c>
      <c r="C102" s="15"/>
      <c r="D102" s="15"/>
      <c r="E102" s="16" t="s">
        <v>151</v>
      </c>
      <c r="F102" s="11"/>
      <c r="G102" s="11"/>
      <c r="H102" s="10" t="s">
        <v>77</v>
      </c>
      <c r="I102" s="10"/>
      <c r="J102" s="11"/>
      <c r="K102" s="10">
        <f>2.5+7.5</f>
        <v>10</v>
      </c>
      <c r="L102" s="11"/>
      <c r="M102" s="10"/>
      <c r="N102" s="10">
        <v>2</v>
      </c>
      <c r="O102" s="11"/>
      <c r="P102" s="10">
        <v>12</v>
      </c>
      <c r="Q102" s="28"/>
    </row>
    <row r="103" spans="1:17" x14ac:dyDescent="0.25">
      <c r="A103" s="27" t="s">
        <v>152</v>
      </c>
      <c r="B103" s="16" t="s">
        <v>140</v>
      </c>
      <c r="C103" s="15"/>
      <c r="D103" s="15"/>
      <c r="E103" s="16" t="s">
        <v>153</v>
      </c>
      <c r="F103" s="11"/>
      <c r="G103" s="11"/>
      <c r="H103" s="10" t="s">
        <v>77</v>
      </c>
      <c r="I103" s="10"/>
      <c r="J103" s="11"/>
      <c r="K103" s="10">
        <f>2.5+8</f>
        <v>10.5</v>
      </c>
      <c r="L103" s="11"/>
      <c r="M103" s="10"/>
      <c r="N103" s="10">
        <v>2</v>
      </c>
      <c r="O103" s="11"/>
      <c r="P103" s="10">
        <v>12.5</v>
      </c>
      <c r="Q103" s="28"/>
    </row>
    <row r="104" spans="1:17" x14ac:dyDescent="0.25">
      <c r="A104" s="27" t="s">
        <v>154</v>
      </c>
      <c r="B104" s="16" t="s">
        <v>140</v>
      </c>
      <c r="C104" s="15"/>
      <c r="D104" s="15"/>
      <c r="E104" s="16" t="s">
        <v>155</v>
      </c>
      <c r="F104" s="11"/>
      <c r="G104" s="11"/>
      <c r="H104" s="10" t="s">
        <v>77</v>
      </c>
      <c r="I104" s="10"/>
      <c r="J104" s="11"/>
      <c r="K104" s="10">
        <f>2.5+9</f>
        <v>11.5</v>
      </c>
      <c r="L104" s="11"/>
      <c r="M104" s="10"/>
      <c r="N104" s="10">
        <v>2</v>
      </c>
      <c r="O104" s="11"/>
      <c r="P104" s="10">
        <v>13.5</v>
      </c>
      <c r="Q104" s="28"/>
    </row>
    <row r="105" spans="1:17" x14ac:dyDescent="0.25">
      <c r="A105" s="27" t="s">
        <v>156</v>
      </c>
      <c r="B105" s="16" t="s">
        <v>140</v>
      </c>
      <c r="C105" s="15"/>
      <c r="D105" s="15"/>
      <c r="E105" s="16" t="s">
        <v>157</v>
      </c>
      <c r="F105" s="11"/>
      <c r="G105" s="11"/>
      <c r="H105" s="10" t="s">
        <v>77</v>
      </c>
      <c r="I105" s="10"/>
      <c r="J105" s="11"/>
      <c r="K105" s="10">
        <f>2.5+9.5</f>
        <v>12</v>
      </c>
      <c r="L105" s="11"/>
      <c r="M105" s="10"/>
      <c r="N105" s="10">
        <v>2</v>
      </c>
      <c r="O105" s="11"/>
      <c r="P105" s="10">
        <v>14</v>
      </c>
      <c r="Q105" s="28"/>
    </row>
    <row r="106" spans="1:17" x14ac:dyDescent="0.25">
      <c r="A106" s="27" t="s">
        <v>158</v>
      </c>
      <c r="B106" s="16" t="s">
        <v>140</v>
      </c>
      <c r="C106" s="15"/>
      <c r="D106" s="15"/>
      <c r="E106" s="16" t="s">
        <v>159</v>
      </c>
      <c r="F106" s="11"/>
      <c r="G106" s="11"/>
      <c r="H106" s="10" t="s">
        <v>77</v>
      </c>
      <c r="I106" s="10"/>
      <c r="J106" s="11"/>
      <c r="K106" s="10">
        <f>2.5+11</f>
        <v>13.5</v>
      </c>
      <c r="L106" s="11"/>
      <c r="M106" s="10"/>
      <c r="N106" s="10">
        <v>2</v>
      </c>
      <c r="O106" s="11"/>
      <c r="P106" s="10">
        <v>15.5</v>
      </c>
      <c r="Q106" s="28"/>
    </row>
    <row r="107" spans="1:17" ht="85.5" x14ac:dyDescent="0.25">
      <c r="A107" s="27" t="s">
        <v>160</v>
      </c>
      <c r="B107" s="10" t="s">
        <v>140</v>
      </c>
      <c r="C107" s="11"/>
      <c r="D107" s="11"/>
      <c r="E107" s="10" t="s">
        <v>161</v>
      </c>
      <c r="F107" s="11"/>
      <c r="G107" s="11"/>
      <c r="H107" s="10" t="s">
        <v>162</v>
      </c>
      <c r="I107" s="10"/>
      <c r="J107" s="11"/>
      <c r="K107" s="10">
        <f>2.5+4</f>
        <v>6.5</v>
      </c>
      <c r="L107" s="11"/>
      <c r="M107" s="10"/>
      <c r="N107" s="10">
        <v>2</v>
      </c>
      <c r="O107" s="11"/>
      <c r="P107" s="10">
        <v>8.5</v>
      </c>
      <c r="Q107" s="28"/>
    </row>
    <row r="108" spans="1:17" ht="85.5" x14ac:dyDescent="0.25">
      <c r="A108" s="27" t="s">
        <v>163</v>
      </c>
      <c r="B108" s="10" t="s">
        <v>161</v>
      </c>
      <c r="C108" s="11"/>
      <c r="D108" s="11"/>
      <c r="E108" s="10" t="s">
        <v>164</v>
      </c>
      <c r="F108" s="11"/>
      <c r="G108" s="11"/>
      <c r="H108" s="10" t="s">
        <v>165</v>
      </c>
      <c r="I108" s="10"/>
      <c r="J108" s="11"/>
      <c r="K108" s="10">
        <v>5</v>
      </c>
      <c r="L108" s="11"/>
      <c r="M108" s="10">
        <v>5</v>
      </c>
      <c r="N108" s="10">
        <v>2</v>
      </c>
      <c r="O108" s="11"/>
      <c r="P108" s="10">
        <v>12</v>
      </c>
      <c r="Q108" s="28" t="s">
        <v>166</v>
      </c>
    </row>
    <row r="109" spans="1:17" ht="85.5" x14ac:dyDescent="0.25">
      <c r="A109" s="27" t="s">
        <v>167</v>
      </c>
      <c r="B109" s="10" t="s">
        <v>140</v>
      </c>
      <c r="C109" s="11"/>
      <c r="D109" s="11"/>
      <c r="E109" s="10" t="s">
        <v>168</v>
      </c>
      <c r="F109" s="11"/>
      <c r="G109" s="11"/>
      <c r="H109" s="10" t="s">
        <v>162</v>
      </c>
      <c r="I109" s="10"/>
      <c r="J109" s="11"/>
      <c r="K109" s="10">
        <f>2.5+5</f>
        <v>7.5</v>
      </c>
      <c r="L109" s="11"/>
      <c r="M109" s="10"/>
      <c r="N109" s="10">
        <v>2</v>
      </c>
      <c r="O109" s="11"/>
      <c r="P109" s="10">
        <v>9.5</v>
      </c>
      <c r="Q109" s="28"/>
    </row>
    <row r="110" spans="1:17" ht="85.5" x14ac:dyDescent="0.25">
      <c r="A110" s="27" t="s">
        <v>169</v>
      </c>
      <c r="B110" s="10" t="s">
        <v>168</v>
      </c>
      <c r="C110" s="11"/>
      <c r="D110" s="11"/>
      <c r="E110" s="10" t="s">
        <v>170</v>
      </c>
      <c r="F110" s="11"/>
      <c r="G110" s="11"/>
      <c r="H110" s="10" t="s">
        <v>165</v>
      </c>
      <c r="I110" s="10"/>
      <c r="J110" s="11"/>
      <c r="K110" s="10">
        <v>5</v>
      </c>
      <c r="L110" s="11"/>
      <c r="M110" s="10">
        <v>5</v>
      </c>
      <c r="N110" s="10">
        <v>2</v>
      </c>
      <c r="O110" s="11"/>
      <c r="P110" s="10">
        <v>12</v>
      </c>
      <c r="Q110" s="28" t="s">
        <v>166</v>
      </c>
    </row>
    <row r="111" spans="1:17" ht="85.5" x14ac:dyDescent="0.25">
      <c r="A111" s="27" t="s">
        <v>171</v>
      </c>
      <c r="B111" s="10" t="s">
        <v>140</v>
      </c>
      <c r="C111" s="11"/>
      <c r="D111" s="11"/>
      <c r="E111" s="10" t="s">
        <v>172</v>
      </c>
      <c r="F111" s="11"/>
      <c r="G111" s="11"/>
      <c r="H111" s="10" t="s">
        <v>162</v>
      </c>
      <c r="I111" s="10"/>
      <c r="J111" s="11"/>
      <c r="K111" s="10">
        <f>2.5+6</f>
        <v>8.5</v>
      </c>
      <c r="L111" s="11"/>
      <c r="M111" s="10"/>
      <c r="N111" s="10">
        <v>2</v>
      </c>
      <c r="O111" s="11"/>
      <c r="P111" s="10">
        <v>10.5</v>
      </c>
      <c r="Q111" s="28"/>
    </row>
    <row r="112" spans="1:17" ht="85.5" x14ac:dyDescent="0.25">
      <c r="A112" s="27" t="s">
        <v>173</v>
      </c>
      <c r="B112" s="10" t="s">
        <v>172</v>
      </c>
      <c r="C112" s="11"/>
      <c r="D112" s="11"/>
      <c r="E112" s="10" t="s">
        <v>174</v>
      </c>
      <c r="F112" s="11"/>
      <c r="G112" s="11"/>
      <c r="H112" s="10" t="s">
        <v>165</v>
      </c>
      <c r="I112" s="10"/>
      <c r="J112" s="11"/>
      <c r="K112" s="10">
        <v>5</v>
      </c>
      <c r="L112" s="11"/>
      <c r="M112" s="10">
        <v>5</v>
      </c>
      <c r="N112" s="10">
        <v>2</v>
      </c>
      <c r="O112" s="11"/>
      <c r="P112" s="10">
        <v>12</v>
      </c>
      <c r="Q112" s="28" t="s">
        <v>166</v>
      </c>
    </row>
    <row r="113" spans="1:17" ht="85.5" x14ac:dyDescent="0.25">
      <c r="A113" s="27" t="s">
        <v>175</v>
      </c>
      <c r="B113" s="10" t="s">
        <v>140</v>
      </c>
      <c r="C113" s="11"/>
      <c r="D113" s="11"/>
      <c r="E113" s="10" t="s">
        <v>176</v>
      </c>
      <c r="F113" s="11"/>
      <c r="G113" s="11"/>
      <c r="H113" s="10" t="s">
        <v>162</v>
      </c>
      <c r="I113" s="10"/>
      <c r="J113" s="11"/>
      <c r="K113" s="10">
        <f>2.5+8</f>
        <v>10.5</v>
      </c>
      <c r="L113" s="11"/>
      <c r="M113" s="10"/>
      <c r="N113" s="10">
        <v>2</v>
      </c>
      <c r="O113" s="11"/>
      <c r="P113" s="10">
        <v>12.5</v>
      </c>
      <c r="Q113" s="28"/>
    </row>
    <row r="114" spans="1:17" ht="85.5" x14ac:dyDescent="0.25">
      <c r="A114" s="27" t="s">
        <v>177</v>
      </c>
      <c r="B114" s="10" t="s">
        <v>176</v>
      </c>
      <c r="C114" s="11"/>
      <c r="D114" s="11"/>
      <c r="E114" s="10" t="s">
        <v>178</v>
      </c>
      <c r="F114" s="11"/>
      <c r="G114" s="11"/>
      <c r="H114" s="10" t="s">
        <v>165</v>
      </c>
      <c r="I114" s="10"/>
      <c r="J114" s="11"/>
      <c r="K114" s="10">
        <v>5</v>
      </c>
      <c r="L114" s="11"/>
      <c r="M114" s="10">
        <v>5</v>
      </c>
      <c r="N114" s="10">
        <v>2</v>
      </c>
      <c r="O114" s="11"/>
      <c r="P114" s="10">
        <v>12</v>
      </c>
      <c r="Q114" s="28" t="s">
        <v>166</v>
      </c>
    </row>
    <row r="115" spans="1:17" ht="85.5" x14ac:dyDescent="0.25">
      <c r="A115" s="27" t="s">
        <v>179</v>
      </c>
      <c r="B115" s="10" t="s">
        <v>140</v>
      </c>
      <c r="C115" s="11"/>
      <c r="D115" s="11"/>
      <c r="E115" s="10" t="s">
        <v>180</v>
      </c>
      <c r="F115" s="11"/>
      <c r="G115" s="11"/>
      <c r="H115" s="10" t="s">
        <v>162</v>
      </c>
      <c r="I115" s="10"/>
      <c r="J115" s="11"/>
      <c r="K115" s="10">
        <f>2.5+9</f>
        <v>11.5</v>
      </c>
      <c r="L115" s="11"/>
      <c r="M115" s="10"/>
      <c r="N115" s="10">
        <v>2</v>
      </c>
      <c r="O115" s="11"/>
      <c r="P115" s="10">
        <v>13.5</v>
      </c>
      <c r="Q115" s="28"/>
    </row>
    <row r="116" spans="1:17" ht="85.5" x14ac:dyDescent="0.25">
      <c r="A116" s="27" t="s">
        <v>181</v>
      </c>
      <c r="B116" s="10" t="s">
        <v>180</v>
      </c>
      <c r="C116" s="11"/>
      <c r="D116" s="11"/>
      <c r="E116" s="10" t="s">
        <v>182</v>
      </c>
      <c r="F116" s="11"/>
      <c r="G116" s="11"/>
      <c r="H116" s="10" t="s">
        <v>165</v>
      </c>
      <c r="I116" s="10"/>
      <c r="J116" s="11"/>
      <c r="K116" s="10">
        <v>5</v>
      </c>
      <c r="L116" s="11"/>
      <c r="M116" s="10">
        <v>5</v>
      </c>
      <c r="N116" s="10">
        <v>2</v>
      </c>
      <c r="O116" s="11"/>
      <c r="P116" s="10">
        <v>12</v>
      </c>
      <c r="Q116" s="28" t="s">
        <v>166</v>
      </c>
    </row>
    <row r="117" spans="1:17" ht="85.5" x14ac:dyDescent="0.25">
      <c r="A117" s="27" t="s">
        <v>183</v>
      </c>
      <c r="B117" s="10" t="s">
        <v>140</v>
      </c>
      <c r="C117" s="11"/>
      <c r="D117" s="11"/>
      <c r="E117" s="10" t="s">
        <v>184</v>
      </c>
      <c r="F117" s="11"/>
      <c r="G117" s="11"/>
      <c r="H117" s="10" t="s">
        <v>162</v>
      </c>
      <c r="I117" s="10"/>
      <c r="J117" s="11"/>
      <c r="K117" s="10">
        <f>2.5+10</f>
        <v>12.5</v>
      </c>
      <c r="L117" s="11"/>
      <c r="M117" s="10"/>
      <c r="N117" s="10">
        <v>2</v>
      </c>
      <c r="O117" s="11"/>
      <c r="P117" s="10">
        <v>14.5</v>
      </c>
      <c r="Q117" s="28"/>
    </row>
    <row r="118" spans="1:17" ht="85.5" x14ac:dyDescent="0.25">
      <c r="A118" s="27" t="s">
        <v>185</v>
      </c>
      <c r="B118" s="10" t="s">
        <v>184</v>
      </c>
      <c r="C118" s="11"/>
      <c r="D118" s="11"/>
      <c r="E118" s="10" t="s">
        <v>186</v>
      </c>
      <c r="F118" s="11"/>
      <c r="G118" s="11"/>
      <c r="H118" s="10" t="s">
        <v>165</v>
      </c>
      <c r="I118" s="10"/>
      <c r="J118" s="11"/>
      <c r="K118" s="10">
        <v>5</v>
      </c>
      <c r="L118" s="11"/>
      <c r="M118" s="10">
        <v>5</v>
      </c>
      <c r="N118" s="10">
        <v>2</v>
      </c>
      <c r="O118" s="11"/>
      <c r="P118" s="10">
        <v>12</v>
      </c>
      <c r="Q118" s="28" t="s">
        <v>166</v>
      </c>
    </row>
    <row r="119" spans="1:17" x14ac:dyDescent="0.25">
      <c r="A119" s="27"/>
      <c r="B119" s="10"/>
      <c r="C119" s="11"/>
      <c r="D119" s="11"/>
      <c r="E119" s="10"/>
      <c r="F119" s="11"/>
      <c r="G119" s="11"/>
      <c r="H119" s="10"/>
      <c r="I119" s="14"/>
      <c r="J119" s="11"/>
      <c r="K119" s="11"/>
      <c r="L119" s="10"/>
      <c r="M119" s="11"/>
      <c r="N119" s="10"/>
      <c r="O119" s="11"/>
      <c r="P119" s="10"/>
      <c r="Q119" s="28"/>
    </row>
    <row r="120" spans="1:17" ht="28.5" x14ac:dyDescent="0.25">
      <c r="A120" s="27" t="s">
        <v>187</v>
      </c>
      <c r="B120" s="10" t="s">
        <v>61</v>
      </c>
      <c r="C120" s="11"/>
      <c r="D120" s="11"/>
      <c r="E120" s="10" t="s">
        <v>188</v>
      </c>
      <c r="F120" s="11"/>
      <c r="G120" s="11"/>
      <c r="H120" s="10" t="s">
        <v>189</v>
      </c>
      <c r="I120" s="14"/>
      <c r="J120" s="11"/>
      <c r="K120" s="10">
        <v>2</v>
      </c>
      <c r="L120" s="10"/>
      <c r="M120" s="11"/>
      <c r="N120" s="10">
        <v>3</v>
      </c>
      <c r="O120" s="11"/>
      <c r="P120" s="10">
        <v>5</v>
      </c>
      <c r="Q120" s="28"/>
    </row>
    <row r="121" spans="1:17" ht="28.5" x14ac:dyDescent="0.25">
      <c r="A121" s="27" t="s">
        <v>190</v>
      </c>
      <c r="B121" s="10" t="s">
        <v>61</v>
      </c>
      <c r="C121" s="11"/>
      <c r="D121" s="11"/>
      <c r="E121" s="10" t="s">
        <v>191</v>
      </c>
      <c r="F121" s="11"/>
      <c r="G121" s="11"/>
      <c r="H121" s="10" t="s">
        <v>189</v>
      </c>
      <c r="I121" s="14"/>
      <c r="J121" s="11"/>
      <c r="K121" s="10">
        <v>2</v>
      </c>
      <c r="L121" s="10"/>
      <c r="M121" s="11"/>
      <c r="N121" s="10">
        <v>3</v>
      </c>
      <c r="O121" s="11"/>
      <c r="P121" s="10">
        <v>5</v>
      </c>
      <c r="Q121" s="28"/>
    </row>
    <row r="122" spans="1:17" x14ac:dyDescent="0.25">
      <c r="A122" s="27"/>
      <c r="B122" s="10"/>
      <c r="C122" s="11"/>
      <c r="D122" s="11"/>
      <c r="E122" s="10"/>
      <c r="F122" s="11"/>
      <c r="G122" s="11"/>
      <c r="H122" s="10"/>
      <c r="I122" s="14"/>
      <c r="J122" s="11"/>
      <c r="K122" s="11"/>
      <c r="L122" s="10"/>
      <c r="M122" s="11"/>
      <c r="N122" s="10"/>
      <c r="O122" s="11"/>
      <c r="P122" s="10"/>
      <c r="Q122" s="28"/>
    </row>
    <row r="123" spans="1:17" x14ac:dyDescent="0.25">
      <c r="A123" s="27" t="s">
        <v>192</v>
      </c>
      <c r="B123" s="16" t="s">
        <v>109</v>
      </c>
      <c r="C123" s="15"/>
      <c r="D123" s="15"/>
      <c r="E123" s="16" t="s">
        <v>193</v>
      </c>
      <c r="F123" s="11"/>
      <c r="G123" s="11"/>
      <c r="H123" s="10" t="s">
        <v>77</v>
      </c>
      <c r="I123" s="10"/>
      <c r="J123" s="11"/>
      <c r="K123" s="10">
        <f>1+3.5</f>
        <v>4.5</v>
      </c>
      <c r="L123" s="11"/>
      <c r="M123" s="10"/>
      <c r="N123" s="10">
        <v>2</v>
      </c>
      <c r="O123" s="11"/>
      <c r="P123" s="10">
        <v>6.5</v>
      </c>
      <c r="Q123" s="28"/>
    </row>
    <row r="124" spans="1:17" x14ac:dyDescent="0.25">
      <c r="A124" s="27" t="s">
        <v>194</v>
      </c>
      <c r="B124" s="16" t="s">
        <v>109</v>
      </c>
      <c r="C124" s="15"/>
      <c r="D124" s="15"/>
      <c r="E124" s="16" t="s">
        <v>195</v>
      </c>
      <c r="F124" s="11"/>
      <c r="G124" s="11"/>
      <c r="H124" s="10" t="s">
        <v>77</v>
      </c>
      <c r="I124" s="10"/>
      <c r="J124" s="11"/>
      <c r="K124" s="10">
        <f>1+4.5</f>
        <v>5.5</v>
      </c>
      <c r="L124" s="11"/>
      <c r="M124" s="10"/>
      <c r="N124" s="10">
        <v>2</v>
      </c>
      <c r="O124" s="11"/>
      <c r="P124" s="10">
        <v>7.5</v>
      </c>
      <c r="Q124" s="28"/>
    </row>
    <row r="125" spans="1:17" x14ac:dyDescent="0.25">
      <c r="A125" s="27" t="s">
        <v>196</v>
      </c>
      <c r="B125" s="16" t="s">
        <v>109</v>
      </c>
      <c r="C125" s="15"/>
      <c r="D125" s="15"/>
      <c r="E125" s="16" t="s">
        <v>197</v>
      </c>
      <c r="F125" s="11"/>
      <c r="G125" s="11"/>
      <c r="H125" s="10" t="s">
        <v>77</v>
      </c>
      <c r="I125" s="10"/>
      <c r="J125" s="11"/>
      <c r="K125" s="10">
        <f>1+5</f>
        <v>6</v>
      </c>
      <c r="L125" s="11"/>
      <c r="M125" s="10"/>
      <c r="N125" s="10">
        <v>2</v>
      </c>
      <c r="O125" s="11"/>
      <c r="P125" s="10">
        <v>8</v>
      </c>
      <c r="Q125" s="28"/>
    </row>
    <row r="126" spans="1:17" x14ac:dyDescent="0.25">
      <c r="A126" s="27" t="s">
        <v>198</v>
      </c>
      <c r="B126" s="16" t="s">
        <v>109</v>
      </c>
      <c r="C126" s="15"/>
      <c r="D126" s="15"/>
      <c r="E126" s="16" t="s">
        <v>199</v>
      </c>
      <c r="F126" s="11"/>
      <c r="G126" s="11"/>
      <c r="H126" s="10" t="s">
        <v>77</v>
      </c>
      <c r="I126" s="10"/>
      <c r="J126" s="11"/>
      <c r="K126" s="10">
        <f>1+6</f>
        <v>7</v>
      </c>
      <c r="L126" s="11"/>
      <c r="M126" s="10"/>
      <c r="N126" s="10">
        <v>2</v>
      </c>
      <c r="O126" s="11"/>
      <c r="P126" s="10">
        <v>9</v>
      </c>
      <c r="Q126" s="28"/>
    </row>
    <row r="127" spans="1:17" x14ac:dyDescent="0.25">
      <c r="A127" s="27" t="s">
        <v>200</v>
      </c>
      <c r="B127" s="16" t="s">
        <v>109</v>
      </c>
      <c r="C127" s="15"/>
      <c r="D127" s="15"/>
      <c r="E127" s="16" t="s">
        <v>201</v>
      </c>
      <c r="F127" s="11"/>
      <c r="G127" s="11"/>
      <c r="H127" s="10" t="s">
        <v>77</v>
      </c>
      <c r="I127" s="10"/>
      <c r="J127" s="11"/>
      <c r="K127" s="10">
        <f>1+7</f>
        <v>8</v>
      </c>
      <c r="L127" s="11"/>
      <c r="M127" s="10"/>
      <c r="N127" s="10">
        <v>2</v>
      </c>
      <c r="O127" s="11"/>
      <c r="P127" s="10">
        <v>10</v>
      </c>
      <c r="Q127" s="28"/>
    </row>
    <row r="128" spans="1:17" x14ac:dyDescent="0.25">
      <c r="A128" s="27" t="s">
        <v>202</v>
      </c>
      <c r="B128" s="16" t="s">
        <v>109</v>
      </c>
      <c r="C128" s="15"/>
      <c r="D128" s="15"/>
      <c r="E128" s="16" t="s">
        <v>203</v>
      </c>
      <c r="F128" s="11"/>
      <c r="G128" s="11"/>
      <c r="H128" s="10" t="s">
        <v>77</v>
      </c>
      <c r="I128" s="10"/>
      <c r="J128" s="11"/>
      <c r="K128" s="10">
        <f>1+7.5</f>
        <v>8.5</v>
      </c>
      <c r="L128" s="11"/>
      <c r="M128" s="10"/>
      <c r="N128" s="10">
        <v>2</v>
      </c>
      <c r="O128" s="11"/>
      <c r="P128" s="10">
        <v>10.5</v>
      </c>
      <c r="Q128" s="28"/>
    </row>
    <row r="129" spans="1:17" x14ac:dyDescent="0.25">
      <c r="A129" s="27" t="s">
        <v>204</v>
      </c>
      <c r="B129" s="16" t="s">
        <v>109</v>
      </c>
      <c r="C129" s="15"/>
      <c r="D129" s="15"/>
      <c r="E129" s="16" t="s">
        <v>205</v>
      </c>
      <c r="F129" s="11"/>
      <c r="G129" s="11"/>
      <c r="H129" s="10" t="s">
        <v>77</v>
      </c>
      <c r="I129" s="10"/>
      <c r="J129" s="11"/>
      <c r="K129" s="10">
        <f>1+8</f>
        <v>9</v>
      </c>
      <c r="L129" s="11"/>
      <c r="M129" s="10"/>
      <c r="N129" s="10">
        <v>2</v>
      </c>
      <c r="O129" s="11"/>
      <c r="P129" s="10">
        <v>11</v>
      </c>
      <c r="Q129" s="28"/>
    </row>
    <row r="130" spans="1:17" x14ac:dyDescent="0.25">
      <c r="A130" s="27" t="s">
        <v>206</v>
      </c>
      <c r="B130" s="16" t="s">
        <v>109</v>
      </c>
      <c r="C130" s="15"/>
      <c r="D130" s="15"/>
      <c r="E130" s="16" t="s">
        <v>207</v>
      </c>
      <c r="F130" s="11"/>
      <c r="G130" s="11"/>
      <c r="H130" s="10" t="s">
        <v>77</v>
      </c>
      <c r="I130" s="10"/>
      <c r="J130" s="11"/>
      <c r="K130" s="10">
        <f>1+9</f>
        <v>10</v>
      </c>
      <c r="L130" s="11"/>
      <c r="M130" s="10"/>
      <c r="N130" s="10">
        <v>2</v>
      </c>
      <c r="O130" s="11"/>
      <c r="P130" s="10">
        <v>12</v>
      </c>
      <c r="Q130" s="28"/>
    </row>
    <row r="131" spans="1:17" x14ac:dyDescent="0.25">
      <c r="A131" s="27" t="s">
        <v>208</v>
      </c>
      <c r="B131" s="16" t="s">
        <v>109</v>
      </c>
      <c r="C131" s="15"/>
      <c r="D131" s="15"/>
      <c r="E131" s="16" t="s">
        <v>209</v>
      </c>
      <c r="F131" s="11"/>
      <c r="G131" s="11"/>
      <c r="H131" s="10" t="s">
        <v>77</v>
      </c>
      <c r="I131" s="10"/>
      <c r="J131" s="11"/>
      <c r="K131" s="10">
        <f>1+9.5</f>
        <v>10.5</v>
      </c>
      <c r="L131" s="11"/>
      <c r="M131" s="10"/>
      <c r="N131" s="10">
        <v>2</v>
      </c>
      <c r="O131" s="11"/>
      <c r="P131" s="10">
        <v>12.5</v>
      </c>
      <c r="Q131" s="28"/>
    </row>
    <row r="132" spans="1:17" x14ac:dyDescent="0.25">
      <c r="A132" s="27" t="s">
        <v>210</v>
      </c>
      <c r="B132" s="16" t="s">
        <v>109</v>
      </c>
      <c r="C132" s="15"/>
      <c r="D132" s="15"/>
      <c r="E132" s="16" t="s">
        <v>211</v>
      </c>
      <c r="F132" s="11"/>
      <c r="G132" s="11"/>
      <c r="H132" s="10" t="s">
        <v>77</v>
      </c>
      <c r="I132" s="10"/>
      <c r="J132" s="11"/>
      <c r="K132" s="10">
        <f>1+11</f>
        <v>12</v>
      </c>
      <c r="L132" s="11"/>
      <c r="M132" s="10"/>
      <c r="N132" s="10">
        <v>2</v>
      </c>
      <c r="O132" s="11"/>
      <c r="P132" s="10">
        <v>14</v>
      </c>
      <c r="Q132" s="28"/>
    </row>
    <row r="133" spans="1:17" ht="85.5" x14ac:dyDescent="0.25">
      <c r="A133" s="27" t="s">
        <v>212</v>
      </c>
      <c r="B133" s="10" t="s">
        <v>109</v>
      </c>
      <c r="C133" s="11"/>
      <c r="D133" s="11"/>
      <c r="E133" s="10" t="s">
        <v>161</v>
      </c>
      <c r="F133" s="11"/>
      <c r="G133" s="11"/>
      <c r="H133" s="10" t="s">
        <v>162</v>
      </c>
      <c r="I133" s="10"/>
      <c r="J133" s="11"/>
      <c r="K133" s="10">
        <f>1+4</f>
        <v>5</v>
      </c>
      <c r="L133" s="11"/>
      <c r="M133" s="10"/>
      <c r="N133" s="10">
        <v>2</v>
      </c>
      <c r="O133" s="11"/>
      <c r="P133" s="10">
        <v>7</v>
      </c>
      <c r="Q133" s="28"/>
    </row>
    <row r="134" spans="1:17" ht="85.5" x14ac:dyDescent="0.25">
      <c r="A134" s="27" t="s">
        <v>213</v>
      </c>
      <c r="B134" s="10" t="s">
        <v>109</v>
      </c>
      <c r="C134" s="11"/>
      <c r="D134" s="11"/>
      <c r="E134" s="10" t="s">
        <v>168</v>
      </c>
      <c r="F134" s="11"/>
      <c r="G134" s="11"/>
      <c r="H134" s="10" t="s">
        <v>162</v>
      </c>
      <c r="I134" s="10"/>
      <c r="J134" s="11"/>
      <c r="K134" s="10">
        <f>1+5</f>
        <v>6</v>
      </c>
      <c r="L134" s="11"/>
      <c r="M134" s="10"/>
      <c r="N134" s="10">
        <v>2</v>
      </c>
      <c r="O134" s="11"/>
      <c r="P134" s="10">
        <v>8</v>
      </c>
      <c r="Q134" s="28"/>
    </row>
    <row r="135" spans="1:17" ht="85.5" x14ac:dyDescent="0.25">
      <c r="A135" s="27" t="s">
        <v>214</v>
      </c>
      <c r="B135" s="10" t="s">
        <v>109</v>
      </c>
      <c r="C135" s="11"/>
      <c r="D135" s="11"/>
      <c r="E135" s="10" t="s">
        <v>172</v>
      </c>
      <c r="F135" s="11"/>
      <c r="G135" s="11"/>
      <c r="H135" s="10" t="s">
        <v>162</v>
      </c>
      <c r="I135" s="10"/>
      <c r="J135" s="11"/>
      <c r="K135" s="10">
        <f>1+6</f>
        <v>7</v>
      </c>
      <c r="L135" s="11"/>
      <c r="M135" s="10"/>
      <c r="N135" s="10">
        <v>2</v>
      </c>
      <c r="O135" s="11"/>
      <c r="P135" s="10">
        <v>9</v>
      </c>
      <c r="Q135" s="28"/>
    </row>
    <row r="136" spans="1:17" ht="85.5" x14ac:dyDescent="0.25">
      <c r="A136" s="27" t="s">
        <v>215</v>
      </c>
      <c r="B136" s="10" t="s">
        <v>109</v>
      </c>
      <c r="C136" s="11"/>
      <c r="D136" s="11"/>
      <c r="E136" s="10" t="s">
        <v>176</v>
      </c>
      <c r="F136" s="11"/>
      <c r="G136" s="11"/>
      <c r="H136" s="10" t="s">
        <v>162</v>
      </c>
      <c r="I136" s="10"/>
      <c r="J136" s="11"/>
      <c r="K136" s="10">
        <f>1+8</f>
        <v>9</v>
      </c>
      <c r="L136" s="11"/>
      <c r="M136" s="10"/>
      <c r="N136" s="10">
        <v>2</v>
      </c>
      <c r="O136" s="11"/>
      <c r="P136" s="10">
        <v>11</v>
      </c>
      <c r="Q136" s="28"/>
    </row>
    <row r="137" spans="1:17" ht="85.5" x14ac:dyDescent="0.25">
      <c r="A137" s="27" t="s">
        <v>216</v>
      </c>
      <c r="B137" s="10" t="s">
        <v>109</v>
      </c>
      <c r="C137" s="11"/>
      <c r="D137" s="11"/>
      <c r="E137" s="10" t="s">
        <v>180</v>
      </c>
      <c r="F137" s="11"/>
      <c r="G137" s="11"/>
      <c r="H137" s="10" t="s">
        <v>162</v>
      </c>
      <c r="I137" s="10"/>
      <c r="J137" s="11"/>
      <c r="K137" s="10">
        <f>1+9</f>
        <v>10</v>
      </c>
      <c r="L137" s="11"/>
      <c r="M137" s="10"/>
      <c r="N137" s="10">
        <v>2</v>
      </c>
      <c r="O137" s="11"/>
      <c r="P137" s="10">
        <v>12</v>
      </c>
      <c r="Q137" s="28"/>
    </row>
    <row r="138" spans="1:17" ht="85.5" x14ac:dyDescent="0.25">
      <c r="A138" s="27" t="s">
        <v>217</v>
      </c>
      <c r="B138" s="10" t="s">
        <v>109</v>
      </c>
      <c r="C138" s="11"/>
      <c r="D138" s="11"/>
      <c r="E138" s="10" t="s">
        <v>184</v>
      </c>
      <c r="F138" s="11"/>
      <c r="G138" s="11"/>
      <c r="H138" s="10" t="s">
        <v>162</v>
      </c>
      <c r="I138" s="10"/>
      <c r="J138" s="11"/>
      <c r="K138" s="10">
        <f>1+10</f>
        <v>11</v>
      </c>
      <c r="L138" s="11"/>
      <c r="M138" s="10"/>
      <c r="N138" s="10">
        <v>2</v>
      </c>
      <c r="O138" s="11"/>
      <c r="P138" s="10">
        <v>13</v>
      </c>
      <c r="Q138" s="28"/>
    </row>
    <row r="139" spans="1:17" x14ac:dyDescent="0.25">
      <c r="A139" s="27"/>
      <c r="B139" s="10"/>
      <c r="C139" s="11"/>
      <c r="D139" s="11"/>
      <c r="E139" s="10"/>
      <c r="F139" s="11"/>
      <c r="G139" s="11"/>
      <c r="H139" s="10"/>
      <c r="I139" s="14"/>
      <c r="J139" s="11"/>
      <c r="K139" s="11"/>
      <c r="L139" s="10"/>
      <c r="M139" s="11"/>
      <c r="N139" s="10"/>
      <c r="O139" s="11"/>
      <c r="P139" s="10"/>
      <c r="Q139" s="28"/>
    </row>
    <row r="140" spans="1:17" ht="42.75" x14ac:dyDescent="0.25">
      <c r="A140" s="27" t="s">
        <v>218</v>
      </c>
      <c r="B140" s="10" t="s">
        <v>127</v>
      </c>
      <c r="C140" s="11"/>
      <c r="D140" s="11"/>
      <c r="E140" s="10" t="s">
        <v>219</v>
      </c>
      <c r="F140" s="11"/>
      <c r="G140" s="11"/>
      <c r="H140" s="10" t="s">
        <v>220</v>
      </c>
      <c r="I140" s="14"/>
      <c r="J140" s="10"/>
      <c r="K140" s="10">
        <v>4</v>
      </c>
      <c r="L140" s="10"/>
      <c r="M140" s="10"/>
      <c r="N140" s="10">
        <v>2</v>
      </c>
      <c r="O140" s="11"/>
      <c r="P140" s="10">
        <v>6</v>
      </c>
      <c r="Q140" s="28"/>
    </row>
    <row r="141" spans="1:17" ht="42.75" x14ac:dyDescent="0.25">
      <c r="A141" s="27" t="s">
        <v>221</v>
      </c>
      <c r="B141" s="10" t="s">
        <v>127</v>
      </c>
      <c r="C141" s="11"/>
      <c r="D141" s="11"/>
      <c r="E141" s="10" t="s">
        <v>219</v>
      </c>
      <c r="F141" s="11"/>
      <c r="G141" s="11"/>
      <c r="H141" s="10" t="s">
        <v>220</v>
      </c>
      <c r="I141" s="14"/>
      <c r="J141" s="10"/>
      <c r="K141" s="10">
        <v>4.5</v>
      </c>
      <c r="L141" s="10"/>
      <c r="M141" s="10"/>
      <c r="N141" s="10">
        <v>2</v>
      </c>
      <c r="O141" s="11"/>
      <c r="P141" s="10">
        <v>6.5</v>
      </c>
      <c r="Q141" s="28"/>
    </row>
    <row r="142" spans="1:17" ht="42.75" x14ac:dyDescent="0.25">
      <c r="A142" s="27" t="s">
        <v>222</v>
      </c>
      <c r="B142" s="10" t="s">
        <v>127</v>
      </c>
      <c r="C142" s="11"/>
      <c r="D142" s="11"/>
      <c r="E142" s="10" t="s">
        <v>223</v>
      </c>
      <c r="F142" s="11"/>
      <c r="G142" s="11"/>
      <c r="H142" s="10" t="s">
        <v>220</v>
      </c>
      <c r="I142" s="14"/>
      <c r="J142" s="10"/>
      <c r="K142" s="10">
        <v>3.5</v>
      </c>
      <c r="L142" s="10"/>
      <c r="M142" s="10"/>
      <c r="N142" s="10">
        <v>2</v>
      </c>
      <c r="O142" s="11"/>
      <c r="P142" s="10">
        <v>5.5</v>
      </c>
      <c r="Q142" s="28"/>
    </row>
    <row r="143" spans="1:17" ht="42.75" x14ac:dyDescent="0.25">
      <c r="A143" s="27" t="s">
        <v>224</v>
      </c>
      <c r="B143" s="10" t="s">
        <v>127</v>
      </c>
      <c r="C143" s="11"/>
      <c r="D143" s="11"/>
      <c r="E143" s="10" t="s">
        <v>225</v>
      </c>
      <c r="F143" s="11"/>
      <c r="G143" s="11"/>
      <c r="H143" s="10" t="s">
        <v>220</v>
      </c>
      <c r="I143" s="14"/>
      <c r="J143" s="10">
        <v>2</v>
      </c>
      <c r="K143" s="10">
        <v>5</v>
      </c>
      <c r="L143" s="10"/>
      <c r="M143" s="10"/>
      <c r="N143" s="10">
        <v>2</v>
      </c>
      <c r="O143" s="11"/>
      <c r="P143" s="10">
        <v>9</v>
      </c>
      <c r="Q143" s="28"/>
    </row>
    <row r="144" spans="1:17" ht="114" x14ac:dyDescent="0.25">
      <c r="A144" s="34" t="s">
        <v>226</v>
      </c>
      <c r="B144" s="1" t="s">
        <v>127</v>
      </c>
      <c r="C144" s="11"/>
      <c r="D144" s="11"/>
      <c r="E144" s="10" t="s">
        <v>227</v>
      </c>
      <c r="F144" s="11"/>
      <c r="G144" s="11"/>
      <c r="H144" s="10" t="s">
        <v>228</v>
      </c>
      <c r="I144" s="14"/>
      <c r="J144" s="10"/>
      <c r="K144" s="10"/>
      <c r="L144" s="10">
        <f>13+11+2+4+2</f>
        <v>32</v>
      </c>
      <c r="M144" s="10">
        <v>2</v>
      </c>
      <c r="N144" s="10">
        <v>2</v>
      </c>
      <c r="O144" s="11"/>
      <c r="P144" s="10">
        <v>36</v>
      </c>
      <c r="Q144" s="28"/>
    </row>
    <row r="145" spans="1:18" ht="142.5" x14ac:dyDescent="0.25">
      <c r="A145" s="35"/>
      <c r="B145" s="33"/>
      <c r="C145" s="11"/>
      <c r="D145" s="11"/>
      <c r="E145" s="10" t="s">
        <v>229</v>
      </c>
      <c r="F145" s="11"/>
      <c r="G145" s="11"/>
      <c r="H145" s="10" t="s">
        <v>230</v>
      </c>
      <c r="I145" s="14"/>
      <c r="J145" s="10">
        <v>2</v>
      </c>
      <c r="K145" s="11"/>
      <c r="L145" s="10"/>
      <c r="M145" s="11"/>
      <c r="N145" s="10">
        <v>2</v>
      </c>
      <c r="O145" s="11"/>
      <c r="P145" s="10">
        <v>4</v>
      </c>
      <c r="Q145" s="28"/>
    </row>
    <row r="146" spans="1:18" x14ac:dyDescent="0.25">
      <c r="A146" s="27"/>
      <c r="B146" s="10"/>
      <c r="C146" s="11"/>
      <c r="D146" s="11"/>
      <c r="E146" s="10"/>
      <c r="F146" s="11"/>
      <c r="G146" s="11"/>
      <c r="H146" s="10"/>
      <c r="I146" s="10"/>
      <c r="J146" s="11"/>
      <c r="K146" s="10"/>
      <c r="L146" s="11"/>
      <c r="M146" s="10"/>
      <c r="N146" s="10"/>
      <c r="O146" s="11"/>
      <c r="P146" s="10"/>
      <c r="Q146" s="28"/>
    </row>
    <row r="147" spans="1:18" ht="114" x14ac:dyDescent="0.25">
      <c r="A147" s="27"/>
      <c r="B147" s="10" t="s">
        <v>231</v>
      </c>
      <c r="C147" s="11"/>
      <c r="D147" s="11"/>
      <c r="E147" s="10" t="s">
        <v>232</v>
      </c>
      <c r="F147" s="11"/>
      <c r="G147" s="11"/>
      <c r="H147" s="10" t="s">
        <v>233</v>
      </c>
      <c r="I147" s="10"/>
      <c r="J147" s="11"/>
      <c r="K147" s="10"/>
      <c r="L147" s="11"/>
      <c r="M147" s="10"/>
      <c r="N147" s="10">
        <v>2</v>
      </c>
      <c r="O147" s="10">
        <v>3</v>
      </c>
      <c r="P147" s="10">
        <v>5</v>
      </c>
      <c r="Q147" s="28"/>
    </row>
    <row r="148" spans="1:18" ht="128.25" x14ac:dyDescent="0.25">
      <c r="A148" s="27"/>
      <c r="B148" s="10" t="s">
        <v>232</v>
      </c>
      <c r="C148" s="11"/>
      <c r="D148" s="11"/>
      <c r="E148" s="10" t="s">
        <v>234</v>
      </c>
      <c r="F148" s="11"/>
      <c r="G148" s="11"/>
      <c r="H148" s="10" t="s">
        <v>233</v>
      </c>
      <c r="I148" s="10"/>
      <c r="J148" s="11"/>
      <c r="K148" s="10">
        <v>2</v>
      </c>
      <c r="L148" s="11"/>
      <c r="M148" s="10"/>
      <c r="N148" s="10">
        <v>2</v>
      </c>
      <c r="O148" s="11"/>
      <c r="P148" s="10">
        <v>4</v>
      </c>
      <c r="Q148" s="28"/>
    </row>
    <row r="149" spans="1:18" ht="114" x14ac:dyDescent="0.25">
      <c r="A149" s="27"/>
      <c r="B149" s="10" t="s">
        <v>232</v>
      </c>
      <c r="C149" s="11"/>
      <c r="D149" s="11"/>
      <c r="E149" s="10" t="s">
        <v>235</v>
      </c>
      <c r="F149" s="11"/>
      <c r="G149" s="11"/>
      <c r="H149" s="10" t="s">
        <v>233</v>
      </c>
      <c r="I149" s="10"/>
      <c r="J149" s="11"/>
      <c r="K149" s="10">
        <v>8</v>
      </c>
      <c r="L149" s="11"/>
      <c r="M149" s="10"/>
      <c r="N149" s="10">
        <v>2</v>
      </c>
      <c r="O149" s="11"/>
      <c r="P149" s="10">
        <v>10</v>
      </c>
      <c r="Q149" s="28"/>
    </row>
    <row r="150" spans="1:18" ht="114" x14ac:dyDescent="0.25">
      <c r="A150" s="27"/>
      <c r="B150" s="10" t="s">
        <v>232</v>
      </c>
      <c r="C150" s="11"/>
      <c r="D150" s="11"/>
      <c r="E150" s="10" t="s">
        <v>236</v>
      </c>
      <c r="F150" s="11"/>
      <c r="G150" s="11"/>
      <c r="H150" s="10" t="s">
        <v>233</v>
      </c>
      <c r="I150" s="10"/>
      <c r="J150" s="11"/>
      <c r="K150" s="10">
        <v>14</v>
      </c>
      <c r="L150" s="11"/>
      <c r="M150" s="10"/>
      <c r="N150" s="10">
        <v>2</v>
      </c>
      <c r="O150" s="11"/>
      <c r="P150" s="10">
        <v>16</v>
      </c>
      <c r="Q150" s="28"/>
    </row>
    <row r="151" spans="1:18" ht="57" x14ac:dyDescent="0.25">
      <c r="A151" s="27"/>
      <c r="B151" s="10" t="s">
        <v>232</v>
      </c>
      <c r="C151" s="11"/>
      <c r="D151" s="11"/>
      <c r="E151" s="10" t="s">
        <v>237</v>
      </c>
      <c r="F151" s="11"/>
      <c r="G151" s="11"/>
      <c r="H151" s="10" t="s">
        <v>233</v>
      </c>
      <c r="I151" s="10"/>
      <c r="J151" s="11"/>
      <c r="K151" s="10">
        <v>6</v>
      </c>
      <c r="L151" s="11"/>
      <c r="M151" s="10"/>
      <c r="N151" s="10">
        <v>3</v>
      </c>
      <c r="O151" s="11"/>
      <c r="P151" s="10">
        <v>9</v>
      </c>
      <c r="Q151" s="28"/>
    </row>
    <row r="152" spans="1:18" ht="57" x14ac:dyDescent="0.25">
      <c r="A152" s="27"/>
      <c r="B152" s="10" t="s">
        <v>232</v>
      </c>
      <c r="C152" s="11"/>
      <c r="D152" s="11"/>
      <c r="E152" s="10" t="s">
        <v>238</v>
      </c>
      <c r="F152" s="11"/>
      <c r="G152" s="11"/>
      <c r="H152" s="10" t="s">
        <v>233</v>
      </c>
      <c r="I152" s="10"/>
      <c r="J152" s="11"/>
      <c r="K152" s="10">
        <v>7</v>
      </c>
      <c r="L152" s="11"/>
      <c r="M152" s="10"/>
      <c r="N152" s="10">
        <v>3</v>
      </c>
      <c r="O152" s="11"/>
      <c r="P152" s="10">
        <v>10</v>
      </c>
      <c r="Q152" s="28"/>
    </row>
    <row r="153" spans="1:18" x14ac:dyDescent="0.25">
      <c r="A153" s="27"/>
      <c r="B153" s="10"/>
      <c r="C153" s="11"/>
      <c r="D153" s="11"/>
      <c r="E153" s="10"/>
      <c r="F153" s="11"/>
      <c r="G153" s="11"/>
      <c r="H153" s="10"/>
      <c r="I153" s="10"/>
      <c r="J153" s="11"/>
      <c r="K153" s="10"/>
      <c r="L153" s="11"/>
      <c r="M153" s="10"/>
      <c r="N153" s="10"/>
      <c r="O153" s="11"/>
      <c r="P153" s="10"/>
      <c r="Q153" s="28"/>
    </row>
    <row r="154" spans="1:18" ht="128.25" x14ac:dyDescent="0.25">
      <c r="A154" s="27"/>
      <c r="B154" s="10" t="s">
        <v>239</v>
      </c>
      <c r="C154" s="11"/>
      <c r="D154" s="11"/>
      <c r="E154" s="10" t="s">
        <v>240</v>
      </c>
      <c r="F154" s="11"/>
      <c r="G154" s="11"/>
      <c r="H154" s="10" t="s">
        <v>241</v>
      </c>
      <c r="I154" s="10"/>
      <c r="J154" s="11"/>
      <c r="K154" s="10">
        <v>180</v>
      </c>
      <c r="L154" s="11"/>
      <c r="M154" s="10"/>
      <c r="N154" s="10">
        <v>40</v>
      </c>
      <c r="O154" s="11"/>
      <c r="P154" s="10">
        <v>220</v>
      </c>
      <c r="Q154" s="28"/>
    </row>
    <row r="155" spans="1:18" ht="142.5" x14ac:dyDescent="0.25">
      <c r="A155" s="27"/>
      <c r="B155" s="10" t="s">
        <v>239</v>
      </c>
      <c r="C155" s="11"/>
      <c r="D155" s="11"/>
      <c r="E155" s="10" t="s">
        <v>242</v>
      </c>
      <c r="F155" s="11"/>
      <c r="G155" s="11"/>
      <c r="H155" s="10" t="s">
        <v>243</v>
      </c>
      <c r="I155" s="10"/>
      <c r="J155" s="11"/>
      <c r="K155" s="10"/>
      <c r="L155" s="11"/>
      <c r="M155" s="10"/>
      <c r="N155" s="10"/>
      <c r="O155" s="10">
        <v>30</v>
      </c>
      <c r="P155" s="10">
        <v>30</v>
      </c>
      <c r="Q155" s="28"/>
    </row>
    <row r="156" spans="1:18" ht="142.5" x14ac:dyDescent="0.25">
      <c r="A156" s="27"/>
      <c r="B156" s="10" t="s">
        <v>244</v>
      </c>
      <c r="C156" s="11"/>
      <c r="D156" s="11"/>
      <c r="E156" s="10" t="s">
        <v>245</v>
      </c>
      <c r="F156" s="11"/>
      <c r="G156" s="11"/>
      <c r="H156" s="10" t="s">
        <v>246</v>
      </c>
      <c r="I156" s="10"/>
      <c r="J156" s="11"/>
      <c r="K156" s="10"/>
      <c r="L156" s="11"/>
      <c r="M156" s="10"/>
      <c r="N156" s="10">
        <v>135</v>
      </c>
      <c r="O156" s="11"/>
      <c r="P156" s="10">
        <v>135</v>
      </c>
      <c r="Q156" s="28"/>
    </row>
    <row r="157" spans="1:18" ht="57" x14ac:dyDescent="0.25">
      <c r="A157" s="27" t="s">
        <v>254</v>
      </c>
      <c r="B157" s="10" t="s">
        <v>61</v>
      </c>
      <c r="C157" s="11"/>
      <c r="D157" s="11"/>
      <c r="E157" s="10" t="s">
        <v>255</v>
      </c>
      <c r="F157" s="11"/>
      <c r="G157" s="11"/>
      <c r="H157" s="10" t="s">
        <v>125</v>
      </c>
      <c r="I157" s="10"/>
      <c r="J157" s="11">
        <v>2</v>
      </c>
      <c r="K157" s="10">
        <v>4</v>
      </c>
      <c r="L157" s="11"/>
      <c r="M157" s="10">
        <v>2</v>
      </c>
      <c r="N157" s="10">
        <v>2</v>
      </c>
      <c r="O157" s="11"/>
      <c r="P157" s="10">
        <f>SUM(I157:N157)</f>
        <v>10</v>
      </c>
      <c r="Q157" s="29"/>
    </row>
    <row r="158" spans="1:18" ht="41.45" customHeight="1" x14ac:dyDescent="0.25">
      <c r="A158" s="32"/>
      <c r="B158" s="30"/>
      <c r="C158" s="31"/>
      <c r="D158" s="31"/>
      <c r="E158" s="30"/>
      <c r="F158" s="31"/>
      <c r="G158" s="31"/>
      <c r="H158" s="30" t="s">
        <v>20</v>
      </c>
      <c r="I158" s="30">
        <f>SUMIF($H$6:$H$157,$H158,I$6:I$158)</f>
        <v>145.5</v>
      </c>
      <c r="J158" s="30">
        <f t="shared" ref="J158:P173" si="1">SUMIF($H$6:$H$157,$H158,J$6:J$158)</f>
        <v>0</v>
      </c>
      <c r="K158" s="30">
        <f t="shared" si="1"/>
        <v>140</v>
      </c>
      <c r="L158" s="30">
        <f t="shared" si="1"/>
        <v>0</v>
      </c>
      <c r="M158" s="30">
        <f t="shared" si="1"/>
        <v>0</v>
      </c>
      <c r="N158" s="30">
        <f t="shared" si="1"/>
        <v>161</v>
      </c>
      <c r="O158" s="30">
        <f t="shared" si="1"/>
        <v>0</v>
      </c>
      <c r="P158" s="30">
        <f t="shared" si="1"/>
        <v>446.5</v>
      </c>
      <c r="Q158" s="10"/>
      <c r="R158" s="10"/>
    </row>
    <row r="159" spans="1:18" ht="41.45" customHeight="1" x14ac:dyDescent="0.25">
      <c r="A159" s="3"/>
      <c r="B159" s="10"/>
      <c r="C159" s="11"/>
      <c r="D159" s="11"/>
      <c r="E159" s="10"/>
      <c r="F159" s="11"/>
      <c r="G159" s="11"/>
      <c r="H159" s="10" t="s">
        <v>247</v>
      </c>
      <c r="I159" s="10">
        <f t="shared" ref="I159:P186" si="2">SUMIF($H$6:$H$157,$H159,I$6:I$158)</f>
        <v>0</v>
      </c>
      <c r="J159" s="10">
        <f t="shared" si="1"/>
        <v>0</v>
      </c>
      <c r="K159" s="10">
        <f t="shared" si="1"/>
        <v>0</v>
      </c>
      <c r="L159" s="10">
        <f t="shared" si="1"/>
        <v>0</v>
      </c>
      <c r="M159" s="10">
        <f t="shared" si="1"/>
        <v>0</v>
      </c>
      <c r="N159" s="10">
        <f t="shared" si="1"/>
        <v>0</v>
      </c>
      <c r="O159" s="10">
        <f t="shared" si="1"/>
        <v>0</v>
      </c>
      <c r="P159" s="10">
        <f t="shared" si="1"/>
        <v>0</v>
      </c>
      <c r="Q159" s="9"/>
    </row>
    <row r="160" spans="1:18" ht="41.45" customHeight="1" x14ac:dyDescent="0.25">
      <c r="A160" s="3"/>
      <c r="B160" s="10"/>
      <c r="C160" s="11"/>
      <c r="D160" s="11"/>
      <c r="E160" s="10"/>
      <c r="F160" s="11"/>
      <c r="G160" s="11"/>
      <c r="H160" s="10" t="s">
        <v>248</v>
      </c>
      <c r="I160" s="10">
        <f t="shared" si="2"/>
        <v>0</v>
      </c>
      <c r="J160" s="10">
        <f t="shared" si="1"/>
        <v>0</v>
      </c>
      <c r="K160" s="10">
        <f t="shared" si="1"/>
        <v>0</v>
      </c>
      <c r="L160" s="10">
        <f t="shared" si="1"/>
        <v>0</v>
      </c>
      <c r="M160" s="10">
        <f t="shared" si="1"/>
        <v>0</v>
      </c>
      <c r="N160" s="10">
        <f t="shared" si="1"/>
        <v>0</v>
      </c>
      <c r="O160" s="10">
        <f t="shared" si="1"/>
        <v>0</v>
      </c>
      <c r="P160" s="10">
        <f t="shared" si="1"/>
        <v>0</v>
      </c>
      <c r="Q160" s="9"/>
    </row>
    <row r="161" spans="1:17" ht="41.45" customHeight="1" x14ac:dyDescent="0.25">
      <c r="A161" s="3"/>
      <c r="B161" s="10"/>
      <c r="C161" s="11"/>
      <c r="D161" s="11"/>
      <c r="E161" s="10"/>
      <c r="F161" s="11"/>
      <c r="G161" s="11"/>
      <c r="H161" s="10" t="s">
        <v>249</v>
      </c>
      <c r="I161" s="10">
        <f t="shared" si="2"/>
        <v>0</v>
      </c>
      <c r="J161" s="10">
        <f t="shared" si="1"/>
        <v>0</v>
      </c>
      <c r="K161" s="10">
        <f t="shared" si="1"/>
        <v>0</v>
      </c>
      <c r="L161" s="10">
        <f t="shared" si="1"/>
        <v>0</v>
      </c>
      <c r="M161" s="10">
        <f t="shared" si="1"/>
        <v>0</v>
      </c>
      <c r="N161" s="10">
        <f t="shared" si="1"/>
        <v>0</v>
      </c>
      <c r="O161" s="10">
        <f t="shared" si="1"/>
        <v>0</v>
      </c>
      <c r="P161" s="10">
        <f t="shared" si="1"/>
        <v>0</v>
      </c>
      <c r="Q161" s="9"/>
    </row>
    <row r="162" spans="1:17" ht="41.45" customHeight="1" x14ac:dyDescent="0.25">
      <c r="A162" s="3"/>
      <c r="B162" s="10"/>
      <c r="C162" s="11"/>
      <c r="D162" s="11"/>
      <c r="E162" s="10"/>
      <c r="F162" s="11"/>
      <c r="G162" s="11"/>
      <c r="H162" s="10" t="s">
        <v>162</v>
      </c>
      <c r="I162" s="10">
        <f t="shared" si="2"/>
        <v>0</v>
      </c>
      <c r="J162" s="10">
        <f t="shared" si="1"/>
        <v>0</v>
      </c>
      <c r="K162" s="10">
        <f t="shared" si="1"/>
        <v>105</v>
      </c>
      <c r="L162" s="10">
        <f t="shared" si="1"/>
        <v>0</v>
      </c>
      <c r="M162" s="10">
        <f t="shared" si="1"/>
        <v>0</v>
      </c>
      <c r="N162" s="10">
        <f t="shared" si="1"/>
        <v>24</v>
      </c>
      <c r="O162" s="10">
        <f t="shared" si="1"/>
        <v>0</v>
      </c>
      <c r="P162" s="10">
        <f t="shared" si="1"/>
        <v>129</v>
      </c>
      <c r="Q162" s="9"/>
    </row>
    <row r="163" spans="1:17" ht="41.45" customHeight="1" x14ac:dyDescent="0.25">
      <c r="A163" s="3"/>
      <c r="B163" s="10"/>
      <c r="C163" s="11"/>
      <c r="D163" s="11"/>
      <c r="E163" s="10"/>
      <c r="F163" s="11"/>
      <c r="G163" s="11"/>
      <c r="H163" s="10" t="s">
        <v>122</v>
      </c>
      <c r="I163" s="10">
        <f t="shared" si="2"/>
        <v>4</v>
      </c>
      <c r="J163" s="10">
        <f t="shared" si="1"/>
        <v>0</v>
      </c>
      <c r="K163" s="10">
        <f t="shared" si="1"/>
        <v>1</v>
      </c>
      <c r="L163" s="10">
        <f t="shared" si="1"/>
        <v>0</v>
      </c>
      <c r="M163" s="10">
        <f t="shared" si="1"/>
        <v>0</v>
      </c>
      <c r="N163" s="10">
        <f t="shared" si="1"/>
        <v>3</v>
      </c>
      <c r="O163" s="10">
        <f t="shared" si="1"/>
        <v>0</v>
      </c>
      <c r="P163" s="10">
        <f t="shared" si="1"/>
        <v>8</v>
      </c>
      <c r="Q163" s="9"/>
    </row>
    <row r="164" spans="1:17" ht="41.45" customHeight="1" x14ac:dyDescent="0.25">
      <c r="A164" s="3"/>
      <c r="B164" s="10"/>
      <c r="C164" s="11"/>
      <c r="D164" s="11"/>
      <c r="E164" s="10"/>
      <c r="F164" s="11"/>
      <c r="G164" s="11"/>
      <c r="H164" s="10" t="s">
        <v>77</v>
      </c>
      <c r="I164" s="10">
        <f t="shared" si="2"/>
        <v>0</v>
      </c>
      <c r="J164" s="10">
        <f t="shared" si="1"/>
        <v>0</v>
      </c>
      <c r="K164" s="10">
        <f t="shared" si="1"/>
        <v>235</v>
      </c>
      <c r="L164" s="10">
        <f t="shared" si="1"/>
        <v>0</v>
      </c>
      <c r="M164" s="10">
        <f t="shared" si="1"/>
        <v>0</v>
      </c>
      <c r="N164" s="10">
        <f t="shared" si="1"/>
        <v>52</v>
      </c>
      <c r="O164" s="10">
        <f t="shared" si="1"/>
        <v>0</v>
      </c>
      <c r="P164" s="10">
        <f t="shared" si="1"/>
        <v>287</v>
      </c>
      <c r="Q164" s="9"/>
    </row>
    <row r="165" spans="1:17" ht="41.45" customHeight="1" x14ac:dyDescent="0.25">
      <c r="A165" s="3"/>
      <c r="B165" s="10"/>
      <c r="C165" s="11"/>
      <c r="D165" s="11"/>
      <c r="E165" s="10"/>
      <c r="F165" s="11"/>
      <c r="G165" s="11"/>
      <c r="H165" s="10" t="s">
        <v>165</v>
      </c>
      <c r="I165" s="10">
        <f t="shared" si="2"/>
        <v>0</v>
      </c>
      <c r="J165" s="10">
        <f t="shared" si="1"/>
        <v>0</v>
      </c>
      <c r="K165" s="10">
        <f t="shared" si="1"/>
        <v>30</v>
      </c>
      <c r="L165" s="10">
        <f t="shared" si="1"/>
        <v>0</v>
      </c>
      <c r="M165" s="10">
        <f t="shared" si="1"/>
        <v>30</v>
      </c>
      <c r="N165" s="10">
        <f t="shared" si="1"/>
        <v>12</v>
      </c>
      <c r="O165" s="10">
        <f t="shared" si="1"/>
        <v>0</v>
      </c>
      <c r="P165" s="10">
        <f t="shared" si="1"/>
        <v>72</v>
      </c>
      <c r="Q165" s="9"/>
    </row>
    <row r="166" spans="1:17" ht="41.45" customHeight="1" x14ac:dyDescent="0.25">
      <c r="A166" s="3"/>
      <c r="B166" s="10"/>
      <c r="C166" s="11"/>
      <c r="D166" s="11"/>
      <c r="E166" s="10"/>
      <c r="F166" s="11"/>
      <c r="G166" s="11"/>
      <c r="H166" s="10" t="s">
        <v>89</v>
      </c>
      <c r="I166" s="10">
        <f t="shared" si="2"/>
        <v>0</v>
      </c>
      <c r="J166" s="10">
        <f t="shared" si="1"/>
        <v>2</v>
      </c>
      <c r="K166" s="10">
        <f t="shared" si="1"/>
        <v>4</v>
      </c>
      <c r="L166" s="10">
        <f t="shared" si="1"/>
        <v>0</v>
      </c>
      <c r="M166" s="10">
        <f t="shared" si="1"/>
        <v>0</v>
      </c>
      <c r="N166" s="10">
        <f t="shared" si="1"/>
        <v>2</v>
      </c>
      <c r="O166" s="10">
        <f t="shared" si="1"/>
        <v>0</v>
      </c>
      <c r="P166" s="10">
        <f t="shared" si="1"/>
        <v>8</v>
      </c>
      <c r="Q166" s="9"/>
    </row>
    <row r="167" spans="1:17" ht="41.45" customHeight="1" x14ac:dyDescent="0.25">
      <c r="A167" s="3"/>
      <c r="B167" s="10"/>
      <c r="C167" s="11"/>
      <c r="D167" s="11"/>
      <c r="E167" s="10"/>
      <c r="F167" s="11"/>
      <c r="G167" s="11"/>
      <c r="H167" s="10" t="s">
        <v>250</v>
      </c>
      <c r="I167" s="10">
        <f t="shared" si="2"/>
        <v>0</v>
      </c>
      <c r="J167" s="10">
        <f t="shared" si="1"/>
        <v>0</v>
      </c>
      <c r="K167" s="10">
        <f t="shared" si="1"/>
        <v>0</v>
      </c>
      <c r="L167" s="10">
        <f t="shared" si="1"/>
        <v>0</v>
      </c>
      <c r="M167" s="10">
        <f t="shared" si="1"/>
        <v>0</v>
      </c>
      <c r="N167" s="10">
        <f t="shared" si="1"/>
        <v>0</v>
      </c>
      <c r="O167" s="10">
        <f t="shared" si="1"/>
        <v>0</v>
      </c>
      <c r="P167" s="10">
        <f t="shared" si="1"/>
        <v>0</v>
      </c>
      <c r="Q167" s="9"/>
    </row>
    <row r="168" spans="1:17" ht="41.45" customHeight="1" x14ac:dyDescent="0.25">
      <c r="A168" s="3"/>
      <c r="B168" s="10"/>
      <c r="C168" s="11"/>
      <c r="D168" s="11"/>
      <c r="E168" s="10"/>
      <c r="F168" s="11"/>
      <c r="G168" s="11"/>
      <c r="H168" s="10" t="s">
        <v>92</v>
      </c>
      <c r="I168" s="10">
        <f t="shared" si="2"/>
        <v>4</v>
      </c>
      <c r="J168" s="10">
        <f t="shared" si="1"/>
        <v>84.5</v>
      </c>
      <c r="K168" s="10">
        <f t="shared" si="1"/>
        <v>32</v>
      </c>
      <c r="L168" s="10">
        <f t="shared" si="1"/>
        <v>0</v>
      </c>
      <c r="M168" s="10">
        <f t="shared" si="1"/>
        <v>0</v>
      </c>
      <c r="N168" s="10">
        <f t="shared" si="1"/>
        <v>10</v>
      </c>
      <c r="O168" s="10">
        <f t="shared" si="1"/>
        <v>0</v>
      </c>
      <c r="P168" s="10">
        <f t="shared" si="1"/>
        <v>130.5</v>
      </c>
      <c r="Q168" s="9"/>
    </row>
    <row r="169" spans="1:17" x14ac:dyDescent="0.25">
      <c r="A169" s="3"/>
      <c r="B169" s="10"/>
      <c r="C169" s="11"/>
      <c r="D169" s="11"/>
      <c r="E169" s="10"/>
      <c r="F169" s="11"/>
      <c r="G169" s="11"/>
      <c r="H169" s="10" t="s">
        <v>251</v>
      </c>
      <c r="I169" s="10">
        <f t="shared" si="2"/>
        <v>0</v>
      </c>
      <c r="J169" s="10">
        <f t="shared" si="1"/>
        <v>0</v>
      </c>
      <c r="K169" s="10">
        <f t="shared" si="1"/>
        <v>0</v>
      </c>
      <c r="L169" s="10">
        <f t="shared" si="1"/>
        <v>0</v>
      </c>
      <c r="M169" s="10">
        <f t="shared" si="1"/>
        <v>0</v>
      </c>
      <c r="N169" s="10">
        <f t="shared" si="1"/>
        <v>0</v>
      </c>
      <c r="O169" s="10">
        <f t="shared" si="1"/>
        <v>0</v>
      </c>
      <c r="P169" s="10">
        <f t="shared" si="1"/>
        <v>0</v>
      </c>
      <c r="Q169" s="9"/>
    </row>
    <row r="170" spans="1:17" x14ac:dyDescent="0.25">
      <c r="A170" s="3"/>
      <c r="B170" s="10"/>
      <c r="C170" s="11"/>
      <c r="D170" s="11"/>
      <c r="E170" s="10"/>
      <c r="F170" s="11"/>
      <c r="G170" s="11"/>
      <c r="H170" s="10" t="s">
        <v>189</v>
      </c>
      <c r="I170" s="10">
        <f t="shared" si="2"/>
        <v>0</v>
      </c>
      <c r="J170" s="10">
        <f t="shared" si="1"/>
        <v>0</v>
      </c>
      <c r="K170" s="10">
        <f t="shared" si="1"/>
        <v>4</v>
      </c>
      <c r="L170" s="10">
        <f t="shared" si="1"/>
        <v>0</v>
      </c>
      <c r="M170" s="10">
        <f t="shared" si="1"/>
        <v>0</v>
      </c>
      <c r="N170" s="10">
        <f t="shared" si="1"/>
        <v>6</v>
      </c>
      <c r="O170" s="10">
        <f t="shared" si="1"/>
        <v>0</v>
      </c>
      <c r="P170" s="10">
        <f t="shared" si="1"/>
        <v>10</v>
      </c>
      <c r="Q170" s="9"/>
    </row>
    <row r="171" spans="1:17" x14ac:dyDescent="0.25">
      <c r="A171" s="3"/>
      <c r="B171" s="10"/>
      <c r="C171" s="11"/>
      <c r="D171" s="11"/>
      <c r="E171" s="10"/>
      <c r="F171" s="11"/>
      <c r="G171" s="11"/>
      <c r="H171" s="10" t="s">
        <v>252</v>
      </c>
      <c r="I171" s="10">
        <f t="shared" si="2"/>
        <v>0</v>
      </c>
      <c r="J171" s="10">
        <f t="shared" si="1"/>
        <v>0</v>
      </c>
      <c r="K171" s="10">
        <f t="shared" si="1"/>
        <v>0</v>
      </c>
      <c r="L171" s="10">
        <f t="shared" si="1"/>
        <v>0</v>
      </c>
      <c r="M171" s="10">
        <f t="shared" si="1"/>
        <v>0</v>
      </c>
      <c r="N171" s="10">
        <f t="shared" si="1"/>
        <v>0</v>
      </c>
      <c r="O171" s="10">
        <f t="shared" si="1"/>
        <v>0</v>
      </c>
      <c r="P171" s="10">
        <f t="shared" si="1"/>
        <v>0</v>
      </c>
      <c r="Q171" s="9"/>
    </row>
    <row r="172" spans="1:17" ht="14.45" x14ac:dyDescent="0.3">
      <c r="A172" s="3"/>
      <c r="B172" s="10"/>
      <c r="C172" s="11"/>
      <c r="D172" s="11"/>
      <c r="E172" s="10"/>
      <c r="F172" s="11"/>
      <c r="G172" s="11"/>
      <c r="H172" s="10"/>
      <c r="I172" s="10">
        <f t="shared" si="2"/>
        <v>0</v>
      </c>
      <c r="J172" s="10">
        <f t="shared" si="1"/>
        <v>0</v>
      </c>
      <c r="K172" s="10">
        <f t="shared" si="1"/>
        <v>0</v>
      </c>
      <c r="L172" s="10">
        <f t="shared" si="1"/>
        <v>0</v>
      </c>
      <c r="M172" s="10">
        <f t="shared" si="1"/>
        <v>0</v>
      </c>
      <c r="N172" s="10">
        <f t="shared" si="1"/>
        <v>0</v>
      </c>
      <c r="O172" s="10">
        <f t="shared" si="1"/>
        <v>0</v>
      </c>
      <c r="P172" s="10">
        <f t="shared" si="1"/>
        <v>0</v>
      </c>
      <c r="Q172" s="9"/>
    </row>
    <row r="173" spans="1:17" ht="28.5" x14ac:dyDescent="0.25">
      <c r="A173" s="3"/>
      <c r="B173" s="10"/>
      <c r="C173" s="11"/>
      <c r="D173" s="11"/>
      <c r="E173" s="10"/>
      <c r="F173" s="11"/>
      <c r="G173" s="11"/>
      <c r="H173" s="10" t="s">
        <v>54</v>
      </c>
      <c r="I173" s="10">
        <f t="shared" si="2"/>
        <v>0</v>
      </c>
      <c r="J173" s="10">
        <f t="shared" si="1"/>
        <v>0</v>
      </c>
      <c r="K173" s="10">
        <f t="shared" si="1"/>
        <v>0</v>
      </c>
      <c r="L173" s="10">
        <f t="shared" si="1"/>
        <v>12</v>
      </c>
      <c r="M173" s="10">
        <f t="shared" si="1"/>
        <v>0</v>
      </c>
      <c r="N173" s="10">
        <f t="shared" si="1"/>
        <v>7.5</v>
      </c>
      <c r="O173" s="10">
        <f t="shared" si="1"/>
        <v>0</v>
      </c>
      <c r="P173" s="10">
        <f t="shared" si="1"/>
        <v>19.5</v>
      </c>
      <c r="Q173" s="9"/>
    </row>
    <row r="174" spans="1:17" ht="28.5" x14ac:dyDescent="0.25">
      <c r="A174" s="3"/>
      <c r="B174" s="10"/>
      <c r="C174" s="11"/>
      <c r="D174" s="11"/>
      <c r="E174" s="10"/>
      <c r="F174" s="11"/>
      <c r="G174" s="11"/>
      <c r="H174" s="10" t="s">
        <v>228</v>
      </c>
      <c r="I174" s="10">
        <f t="shared" si="2"/>
        <v>0</v>
      </c>
      <c r="J174" s="10">
        <f t="shared" si="2"/>
        <v>0</v>
      </c>
      <c r="K174" s="10">
        <f t="shared" si="2"/>
        <v>0</v>
      </c>
      <c r="L174" s="10">
        <f t="shared" si="2"/>
        <v>32</v>
      </c>
      <c r="M174" s="10">
        <f t="shared" si="2"/>
        <v>2</v>
      </c>
      <c r="N174" s="10">
        <f t="shared" si="2"/>
        <v>2</v>
      </c>
      <c r="O174" s="10">
        <f t="shared" si="2"/>
        <v>0</v>
      </c>
      <c r="P174" s="10">
        <f t="shared" si="2"/>
        <v>36</v>
      </c>
      <c r="Q174" s="9"/>
    </row>
    <row r="175" spans="1:17" ht="28.5" x14ac:dyDescent="0.25">
      <c r="A175" s="3"/>
      <c r="B175" s="10"/>
      <c r="C175" s="11"/>
      <c r="D175" s="11"/>
      <c r="E175" s="10"/>
      <c r="F175" s="11"/>
      <c r="G175" s="11"/>
      <c r="H175" s="10" t="s">
        <v>220</v>
      </c>
      <c r="I175" s="10">
        <f t="shared" si="2"/>
        <v>0</v>
      </c>
      <c r="J175" s="10">
        <f t="shared" si="2"/>
        <v>2</v>
      </c>
      <c r="K175" s="10">
        <f t="shared" si="2"/>
        <v>17</v>
      </c>
      <c r="L175" s="10">
        <f t="shared" si="2"/>
        <v>0</v>
      </c>
      <c r="M175" s="10">
        <f t="shared" si="2"/>
        <v>0</v>
      </c>
      <c r="N175" s="10">
        <f t="shared" si="2"/>
        <v>8</v>
      </c>
      <c r="O175" s="10">
        <f t="shared" si="2"/>
        <v>0</v>
      </c>
      <c r="P175" s="10">
        <f t="shared" si="2"/>
        <v>27</v>
      </c>
      <c r="Q175" s="9"/>
    </row>
    <row r="176" spans="1:17" ht="28.5" x14ac:dyDescent="0.25">
      <c r="A176" s="3"/>
      <c r="B176" s="10"/>
      <c r="C176" s="11"/>
      <c r="D176" s="11"/>
      <c r="E176" s="10"/>
      <c r="F176" s="11"/>
      <c r="G176" s="11"/>
      <c r="H176" s="10" t="s">
        <v>230</v>
      </c>
      <c r="I176" s="10">
        <f t="shared" si="2"/>
        <v>0</v>
      </c>
      <c r="J176" s="10">
        <f t="shared" si="2"/>
        <v>2</v>
      </c>
      <c r="K176" s="10">
        <f t="shared" si="2"/>
        <v>0</v>
      </c>
      <c r="L176" s="10">
        <f t="shared" si="2"/>
        <v>0</v>
      </c>
      <c r="M176" s="10">
        <f t="shared" si="2"/>
        <v>0</v>
      </c>
      <c r="N176" s="10">
        <f t="shared" si="2"/>
        <v>2</v>
      </c>
      <c r="O176" s="10">
        <f t="shared" si="2"/>
        <v>0</v>
      </c>
      <c r="P176" s="10">
        <f t="shared" si="2"/>
        <v>4</v>
      </c>
      <c r="Q176" s="9"/>
    </row>
    <row r="177" spans="1:17" ht="41.45" customHeight="1" x14ac:dyDescent="0.25">
      <c r="A177" s="3"/>
      <c r="B177" s="10"/>
      <c r="C177" s="11"/>
      <c r="D177" s="11"/>
      <c r="E177" s="10"/>
      <c r="F177" s="11"/>
      <c r="G177" s="11"/>
      <c r="H177" s="10"/>
      <c r="I177" s="10">
        <f t="shared" si="2"/>
        <v>0</v>
      </c>
      <c r="J177" s="10">
        <f t="shared" si="2"/>
        <v>0</v>
      </c>
      <c r="K177" s="10">
        <f t="shared" si="2"/>
        <v>0</v>
      </c>
      <c r="L177" s="10">
        <f t="shared" si="2"/>
        <v>0</v>
      </c>
      <c r="M177" s="10">
        <f t="shared" si="2"/>
        <v>0</v>
      </c>
      <c r="N177" s="10">
        <f t="shared" si="2"/>
        <v>0</v>
      </c>
      <c r="O177" s="10">
        <f t="shared" si="2"/>
        <v>0</v>
      </c>
      <c r="P177" s="10">
        <f t="shared" si="2"/>
        <v>0</v>
      </c>
      <c r="Q177" s="9"/>
    </row>
    <row r="178" spans="1:17" ht="41.45" customHeight="1" x14ac:dyDescent="0.25">
      <c r="A178" s="3"/>
      <c r="B178" s="10"/>
      <c r="C178" s="11"/>
      <c r="D178" s="11"/>
      <c r="E178" s="10"/>
      <c r="F178" s="11"/>
      <c r="G178" s="11"/>
      <c r="H178" s="10" t="s">
        <v>132</v>
      </c>
      <c r="I178" s="10">
        <f t="shared" si="2"/>
        <v>0</v>
      </c>
      <c r="J178" s="10">
        <f t="shared" si="2"/>
        <v>0</v>
      </c>
      <c r="K178" s="10">
        <f t="shared" si="2"/>
        <v>4</v>
      </c>
      <c r="L178" s="10">
        <f t="shared" si="2"/>
        <v>0</v>
      </c>
      <c r="M178" s="10">
        <f t="shared" si="2"/>
        <v>0</v>
      </c>
      <c r="N178" s="10">
        <f t="shared" si="2"/>
        <v>10</v>
      </c>
      <c r="O178" s="10">
        <f t="shared" si="2"/>
        <v>0</v>
      </c>
      <c r="P178" s="10">
        <f t="shared" si="2"/>
        <v>14</v>
      </c>
      <c r="Q178" s="9"/>
    </row>
    <row r="179" spans="1:17" ht="41.45" customHeight="1" x14ac:dyDescent="0.25">
      <c r="A179" s="3"/>
      <c r="B179" s="10"/>
      <c r="C179" s="11"/>
      <c r="D179" s="11"/>
      <c r="E179" s="10"/>
      <c r="F179" s="11"/>
      <c r="G179" s="11"/>
      <c r="H179" s="10" t="s">
        <v>68</v>
      </c>
      <c r="I179" s="10">
        <f t="shared" si="2"/>
        <v>5</v>
      </c>
      <c r="J179" s="10">
        <f t="shared" si="2"/>
        <v>0</v>
      </c>
      <c r="K179" s="10">
        <f t="shared" si="2"/>
        <v>12</v>
      </c>
      <c r="L179" s="10">
        <f t="shared" si="2"/>
        <v>0</v>
      </c>
      <c r="M179" s="10">
        <f t="shared" si="2"/>
        <v>0</v>
      </c>
      <c r="N179" s="10">
        <f t="shared" si="2"/>
        <v>6</v>
      </c>
      <c r="O179" s="10">
        <f t="shared" si="2"/>
        <v>0</v>
      </c>
      <c r="P179" s="10">
        <f t="shared" si="2"/>
        <v>23</v>
      </c>
      <c r="Q179" s="9"/>
    </row>
    <row r="180" spans="1:17" ht="28.5" x14ac:dyDescent="0.25">
      <c r="A180" s="3"/>
      <c r="B180" s="10"/>
      <c r="C180" s="11"/>
      <c r="D180" s="11"/>
      <c r="E180" s="10"/>
      <c r="F180" s="11"/>
      <c r="G180" s="11"/>
      <c r="H180" s="10" t="s">
        <v>125</v>
      </c>
      <c r="I180" s="10">
        <f t="shared" si="2"/>
        <v>4</v>
      </c>
      <c r="J180" s="10">
        <f t="shared" si="2"/>
        <v>2</v>
      </c>
      <c r="K180" s="10">
        <f t="shared" si="2"/>
        <v>5</v>
      </c>
      <c r="L180" s="10">
        <f t="shared" si="2"/>
        <v>0</v>
      </c>
      <c r="M180" s="10">
        <f t="shared" si="2"/>
        <v>2</v>
      </c>
      <c r="N180" s="10">
        <f t="shared" si="2"/>
        <v>5</v>
      </c>
      <c r="O180" s="10">
        <f t="shared" si="2"/>
        <v>0</v>
      </c>
      <c r="P180" s="10">
        <f t="shared" si="2"/>
        <v>18</v>
      </c>
      <c r="Q180" s="9"/>
    </row>
    <row r="181" spans="1:17" ht="41.45" customHeight="1" x14ac:dyDescent="0.25">
      <c r="A181" s="3"/>
      <c r="B181" s="10"/>
      <c r="C181" s="11"/>
      <c r="D181" s="11"/>
      <c r="E181" s="10"/>
      <c r="F181" s="11"/>
      <c r="G181" s="11"/>
      <c r="H181" s="10" t="s">
        <v>128</v>
      </c>
      <c r="I181" s="10">
        <f t="shared" si="2"/>
        <v>0</v>
      </c>
      <c r="J181" s="10">
        <f t="shared" si="2"/>
        <v>0</v>
      </c>
      <c r="K181" s="10">
        <f t="shared" si="2"/>
        <v>8</v>
      </c>
      <c r="L181" s="10">
        <f t="shared" si="2"/>
        <v>0</v>
      </c>
      <c r="M181" s="10">
        <f t="shared" si="2"/>
        <v>0</v>
      </c>
      <c r="N181" s="10">
        <f t="shared" si="2"/>
        <v>5</v>
      </c>
      <c r="O181" s="10">
        <f t="shared" si="2"/>
        <v>0</v>
      </c>
      <c r="P181" s="10">
        <f t="shared" si="2"/>
        <v>13</v>
      </c>
      <c r="Q181" s="9"/>
    </row>
    <row r="182" spans="1:17" x14ac:dyDescent="0.25">
      <c r="A182" s="3"/>
      <c r="B182" s="10"/>
      <c r="C182" s="11"/>
      <c r="D182" s="11"/>
      <c r="E182" s="10"/>
      <c r="F182" s="11"/>
      <c r="G182" s="11"/>
      <c r="H182" s="10"/>
      <c r="I182" s="10">
        <f t="shared" si="2"/>
        <v>0</v>
      </c>
      <c r="J182" s="10">
        <f t="shared" si="2"/>
        <v>0</v>
      </c>
      <c r="K182" s="10">
        <f t="shared" si="2"/>
        <v>0</v>
      </c>
      <c r="L182" s="10">
        <f t="shared" si="2"/>
        <v>0</v>
      </c>
      <c r="M182" s="10">
        <f t="shared" si="2"/>
        <v>0</v>
      </c>
      <c r="N182" s="10">
        <f t="shared" si="2"/>
        <v>0</v>
      </c>
      <c r="O182" s="10">
        <f t="shared" si="2"/>
        <v>0</v>
      </c>
      <c r="P182" s="10">
        <f t="shared" si="2"/>
        <v>0</v>
      </c>
      <c r="Q182" s="9"/>
    </row>
    <row r="183" spans="1:17" ht="41.45" customHeight="1" x14ac:dyDescent="0.25">
      <c r="A183" s="3"/>
      <c r="B183" s="10"/>
      <c r="C183" s="11"/>
      <c r="D183" s="11"/>
      <c r="E183" s="10"/>
      <c r="F183" s="11"/>
      <c r="G183" s="11"/>
      <c r="H183" s="10" t="s">
        <v>233</v>
      </c>
      <c r="I183" s="10">
        <f t="shared" si="2"/>
        <v>0</v>
      </c>
      <c r="J183" s="10">
        <f t="shared" si="2"/>
        <v>0</v>
      </c>
      <c r="K183" s="10">
        <f t="shared" si="2"/>
        <v>37</v>
      </c>
      <c r="L183" s="10">
        <f t="shared" si="2"/>
        <v>0</v>
      </c>
      <c r="M183" s="10">
        <f t="shared" si="2"/>
        <v>0</v>
      </c>
      <c r="N183" s="10">
        <f t="shared" si="2"/>
        <v>14</v>
      </c>
      <c r="O183" s="10">
        <f t="shared" si="2"/>
        <v>3</v>
      </c>
      <c r="P183" s="10">
        <f t="shared" si="2"/>
        <v>54</v>
      </c>
      <c r="Q183" s="9"/>
    </row>
    <row r="184" spans="1:17" ht="41.45" customHeight="1" x14ac:dyDescent="0.25">
      <c r="A184" s="3"/>
      <c r="B184" s="10"/>
      <c r="C184" s="11"/>
      <c r="D184" s="11"/>
      <c r="E184" s="10"/>
      <c r="F184" s="11"/>
      <c r="G184" s="11"/>
      <c r="H184" s="10" t="s">
        <v>241</v>
      </c>
      <c r="I184" s="10">
        <f t="shared" si="2"/>
        <v>0</v>
      </c>
      <c r="J184" s="10">
        <f t="shared" si="2"/>
        <v>0</v>
      </c>
      <c r="K184" s="10">
        <f t="shared" si="2"/>
        <v>180</v>
      </c>
      <c r="L184" s="10">
        <f t="shared" si="2"/>
        <v>0</v>
      </c>
      <c r="M184" s="10">
        <f t="shared" si="2"/>
        <v>0</v>
      </c>
      <c r="N184" s="10">
        <f t="shared" si="2"/>
        <v>40</v>
      </c>
      <c r="O184" s="10">
        <f t="shared" si="2"/>
        <v>0</v>
      </c>
      <c r="P184" s="10">
        <f t="shared" si="2"/>
        <v>220</v>
      </c>
      <c r="Q184" s="9"/>
    </row>
    <row r="185" spans="1:17" ht="41.45" customHeight="1" x14ac:dyDescent="0.25">
      <c r="A185" s="3"/>
      <c r="B185" s="10"/>
      <c r="C185" s="11"/>
      <c r="D185" s="11"/>
      <c r="E185" s="10"/>
      <c r="F185" s="11"/>
      <c r="G185" s="11"/>
      <c r="H185" s="10" t="s">
        <v>243</v>
      </c>
      <c r="I185" s="10">
        <f t="shared" si="2"/>
        <v>0</v>
      </c>
      <c r="J185" s="10">
        <f t="shared" si="2"/>
        <v>0</v>
      </c>
      <c r="K185" s="10">
        <f t="shared" si="2"/>
        <v>0</v>
      </c>
      <c r="L185" s="10">
        <f t="shared" si="2"/>
        <v>0</v>
      </c>
      <c r="M185" s="10">
        <f t="shared" si="2"/>
        <v>0</v>
      </c>
      <c r="N185" s="10">
        <f t="shared" si="2"/>
        <v>0</v>
      </c>
      <c r="O185" s="10">
        <f t="shared" si="2"/>
        <v>30</v>
      </c>
      <c r="P185" s="10">
        <f t="shared" si="2"/>
        <v>30</v>
      </c>
      <c r="Q185" s="9"/>
    </row>
    <row r="186" spans="1:17" ht="41.45" customHeight="1" x14ac:dyDescent="0.25">
      <c r="A186" s="3"/>
      <c r="B186" s="10"/>
      <c r="C186" s="11"/>
      <c r="D186" s="11"/>
      <c r="E186" s="10"/>
      <c r="F186" s="11"/>
      <c r="G186" s="11"/>
      <c r="H186" s="10" t="s">
        <v>246</v>
      </c>
      <c r="I186" s="10">
        <f t="shared" si="2"/>
        <v>0</v>
      </c>
      <c r="J186" s="10">
        <f t="shared" si="2"/>
        <v>0</v>
      </c>
      <c r="K186" s="10">
        <f t="shared" si="2"/>
        <v>0</v>
      </c>
      <c r="L186" s="10">
        <f t="shared" si="2"/>
        <v>0</v>
      </c>
      <c r="M186" s="10">
        <f t="shared" si="2"/>
        <v>0</v>
      </c>
      <c r="N186" s="10">
        <f t="shared" si="2"/>
        <v>135</v>
      </c>
      <c r="O186" s="10">
        <f t="shared" si="2"/>
        <v>0</v>
      </c>
      <c r="P186" s="10">
        <f t="shared" si="2"/>
        <v>135</v>
      </c>
      <c r="Q186" s="9"/>
    </row>
    <row r="187" spans="1:17" ht="41.45" customHeight="1" x14ac:dyDescent="0.25">
      <c r="A187" s="3"/>
      <c r="B187" s="10"/>
      <c r="C187" s="11"/>
      <c r="D187" s="11"/>
      <c r="E187" s="10"/>
      <c r="F187" s="11"/>
      <c r="G187" s="11"/>
      <c r="H187" s="10"/>
      <c r="I187" s="10"/>
      <c r="J187" s="10"/>
      <c r="K187" s="10"/>
      <c r="L187" s="10"/>
      <c r="M187" s="10"/>
      <c r="N187" s="10"/>
      <c r="O187" s="10"/>
      <c r="P187" s="10"/>
      <c r="Q187" s="9"/>
    </row>
    <row r="188" spans="1:17" x14ac:dyDescent="0.25">
      <c r="A188" s="17"/>
      <c r="B188" s="12"/>
      <c r="C188" s="18"/>
      <c r="D188" s="18"/>
      <c r="E188" s="12"/>
      <c r="F188" s="18"/>
      <c r="G188" s="18"/>
      <c r="H188" s="12" t="s">
        <v>253</v>
      </c>
      <c r="I188" s="12">
        <f>SUM(I158:I186)</f>
        <v>162.5</v>
      </c>
      <c r="J188" s="12">
        <f t="shared" ref="J188:P188" si="3">SUM(J158:J186)</f>
        <v>92.5</v>
      </c>
      <c r="K188" s="12">
        <f t="shared" si="3"/>
        <v>814</v>
      </c>
      <c r="L188" s="12">
        <f t="shared" si="3"/>
        <v>44</v>
      </c>
      <c r="M188" s="12">
        <f t="shared" si="3"/>
        <v>34</v>
      </c>
      <c r="N188" s="12">
        <f t="shared" si="3"/>
        <v>504.5</v>
      </c>
      <c r="O188" s="12">
        <f t="shared" si="3"/>
        <v>33</v>
      </c>
      <c r="P188" s="12">
        <f t="shared" si="3"/>
        <v>1684.5</v>
      </c>
      <c r="Q188" s="19"/>
    </row>
  </sheetData>
  <mergeCells count="14">
    <mergeCell ref="Q1:Q2"/>
    <mergeCell ref="A3:A4"/>
    <mergeCell ref="B3:D3"/>
    <mergeCell ref="E3:G3"/>
    <mergeCell ref="H3:H4"/>
    <mergeCell ref="I3:O3"/>
    <mergeCell ref="P3:P4"/>
    <mergeCell ref="Q3:Q4"/>
    <mergeCell ref="A1:A2"/>
    <mergeCell ref="B1:D1"/>
    <mergeCell ref="E1:G1"/>
    <mergeCell ref="H1:H2"/>
    <mergeCell ref="I1:O1"/>
    <mergeCell ref="P1:P2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Спецификация оборудования, изде</vt:lpstr>
    </vt:vector>
  </TitlesOfParts>
  <Company>USSC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Аксиньина Евгения Александровна</dc:creator>
  <cp:lastModifiedBy>Неебедов Эппильдим Ильич</cp:lastModifiedBy>
  <dcterms:created xsi:type="dcterms:W3CDTF">2024-08-08T06:08:48Z</dcterms:created>
  <dcterms:modified xsi:type="dcterms:W3CDTF">2024-08-09T10:12:40Z</dcterms:modified>
</cp:coreProperties>
</file>